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'2019 - 2022'!$6:$8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93" i="10" l="1"/>
  <c r="O185" i="10"/>
  <c r="O180" i="10"/>
  <c r="O175" i="10"/>
  <c r="O169" i="10"/>
  <c r="O163" i="10"/>
  <c r="O157" i="10"/>
  <c r="O151" i="10"/>
  <c r="O145" i="10"/>
  <c r="O139" i="10"/>
  <c r="O133" i="10"/>
  <c r="O128" i="10"/>
  <c r="O122" i="10"/>
  <c r="O116" i="10"/>
  <c r="O115" i="10"/>
  <c r="O114" i="10"/>
  <c r="O113" i="10"/>
  <c r="O112" i="10"/>
  <c r="O111" i="10"/>
  <c r="O110" i="10" s="1"/>
  <c r="O99" i="10"/>
  <c r="O93" i="10"/>
  <c r="O87" i="10"/>
  <c r="O81" i="10"/>
  <c r="O75" i="10"/>
  <c r="O69" i="10"/>
  <c r="O63" i="10"/>
  <c r="O57" i="10"/>
  <c r="O51" i="10"/>
  <c r="O45" i="10"/>
  <c r="O39" i="10"/>
  <c r="O33" i="10"/>
  <c r="O27" i="10"/>
  <c r="O21" i="10"/>
  <c r="O20" i="10"/>
  <c r="O195" i="10" s="1"/>
  <c r="O19" i="10"/>
  <c r="O194" i="10" s="1"/>
  <c r="O18" i="10"/>
  <c r="O17" i="10"/>
  <c r="O192" i="10" s="1"/>
  <c r="O16" i="10"/>
  <c r="O191" i="10" s="1"/>
  <c r="O190" i="10" s="1"/>
  <c r="O9" i="10"/>
  <c r="M126" i="10"/>
  <c r="M73" i="10"/>
  <c r="O15" i="10" l="1"/>
  <c r="M37" i="10"/>
  <c r="M124" i="10" l="1"/>
  <c r="M123" i="10"/>
  <c r="N124" i="10"/>
  <c r="N123" i="10"/>
  <c r="J20" i="10" l="1"/>
  <c r="K20" i="10"/>
  <c r="L20" i="10"/>
  <c r="M20" i="10"/>
  <c r="N20" i="10"/>
  <c r="P20" i="10"/>
  <c r="J19" i="10"/>
  <c r="K19" i="10"/>
  <c r="L19" i="10"/>
  <c r="M19" i="10"/>
  <c r="N19" i="10"/>
  <c r="P19" i="10"/>
  <c r="J18" i="10"/>
  <c r="K18" i="10"/>
  <c r="L18" i="10"/>
  <c r="M18" i="10"/>
  <c r="N18" i="10"/>
  <c r="P18" i="10"/>
  <c r="J17" i="10"/>
  <c r="K17" i="10"/>
  <c r="L17" i="10"/>
  <c r="M17" i="10"/>
  <c r="N17" i="10"/>
  <c r="P17" i="10"/>
  <c r="J16" i="10"/>
  <c r="K16" i="10"/>
  <c r="L16" i="10"/>
  <c r="M16" i="10"/>
  <c r="N16" i="10"/>
  <c r="P16" i="10"/>
  <c r="I20" i="10"/>
  <c r="I19" i="10"/>
  <c r="I18" i="10"/>
  <c r="I17" i="10"/>
  <c r="I16" i="10"/>
  <c r="H27" i="10"/>
  <c r="I27" i="10"/>
  <c r="J27" i="10"/>
  <c r="K27" i="10"/>
  <c r="L27" i="10"/>
  <c r="M27" i="10"/>
  <c r="N27" i="10"/>
  <c r="P27" i="10"/>
  <c r="G28" i="10"/>
  <c r="G29" i="10"/>
  <c r="G30" i="10"/>
  <c r="G31" i="10"/>
  <c r="G27" i="10" l="1"/>
  <c r="M125" i="10" l="1"/>
  <c r="L126" i="10" l="1"/>
  <c r="L124" i="10"/>
  <c r="L123" i="10"/>
  <c r="L49" i="10" l="1"/>
  <c r="N122" i="10" l="1"/>
  <c r="L73" i="10"/>
  <c r="L69" i="10" s="1"/>
  <c r="L91" i="10"/>
  <c r="L137" i="10"/>
  <c r="L37" i="10"/>
  <c r="L67" i="10"/>
  <c r="L63" i="10" s="1"/>
  <c r="L43" i="10" l="1"/>
  <c r="G43" i="10" s="1"/>
  <c r="N75" i="10"/>
  <c r="M75" i="10"/>
  <c r="L85" i="10"/>
  <c r="L122" i="10"/>
  <c r="N51" i="10"/>
  <c r="L45" i="10"/>
  <c r="L114" i="10"/>
  <c r="K55" i="10"/>
  <c r="K21" i="10"/>
  <c r="K111" i="10"/>
  <c r="K137" i="10"/>
  <c r="K143" i="10"/>
  <c r="K139" i="10" s="1"/>
  <c r="K125" i="10"/>
  <c r="K122" i="10" s="1"/>
  <c r="K172" i="10"/>
  <c r="K103" i="10"/>
  <c r="K99" i="10" s="1"/>
  <c r="K91" i="10"/>
  <c r="K87" i="10" s="1"/>
  <c r="K85" i="10"/>
  <c r="K81" i="10" s="1"/>
  <c r="K61" i="10"/>
  <c r="K67" i="10"/>
  <c r="K63" i="10" s="1"/>
  <c r="J85" i="10"/>
  <c r="J81" i="10" s="1"/>
  <c r="I49" i="10"/>
  <c r="I45" i="10" s="1"/>
  <c r="J37" i="10"/>
  <c r="I37" i="10"/>
  <c r="P112" i="10"/>
  <c r="P113" i="10"/>
  <c r="P114" i="10"/>
  <c r="P115" i="10"/>
  <c r="N112" i="10"/>
  <c r="N113" i="10"/>
  <c r="N114" i="10"/>
  <c r="N115" i="10"/>
  <c r="M112" i="10"/>
  <c r="M113" i="10"/>
  <c r="M114" i="10"/>
  <c r="M115" i="10"/>
  <c r="L112" i="10"/>
  <c r="L113" i="10"/>
  <c r="L115" i="10"/>
  <c r="K115" i="10"/>
  <c r="J113" i="10"/>
  <c r="J115" i="10"/>
  <c r="M111" i="10"/>
  <c r="N111" i="10"/>
  <c r="P111" i="10"/>
  <c r="I112" i="10"/>
  <c r="I113" i="10"/>
  <c r="I115" i="10"/>
  <c r="G168" i="10"/>
  <c r="G167" i="10"/>
  <c r="G166" i="10"/>
  <c r="G165" i="10"/>
  <c r="G164" i="10"/>
  <c r="P163" i="10"/>
  <c r="N163" i="10"/>
  <c r="M163" i="10"/>
  <c r="L163" i="10"/>
  <c r="K163" i="10"/>
  <c r="J163" i="10"/>
  <c r="I163" i="10"/>
  <c r="H163" i="10"/>
  <c r="G36" i="10"/>
  <c r="G42" i="10"/>
  <c r="G48" i="10"/>
  <c r="G54" i="10"/>
  <c r="G60" i="10"/>
  <c r="G66" i="10"/>
  <c r="G72" i="10"/>
  <c r="G78" i="10"/>
  <c r="G84" i="10"/>
  <c r="G90" i="10"/>
  <c r="G96" i="10"/>
  <c r="G102" i="10"/>
  <c r="G119" i="10"/>
  <c r="G136" i="10"/>
  <c r="G142" i="10"/>
  <c r="G148" i="10"/>
  <c r="G154" i="10"/>
  <c r="G160" i="10"/>
  <c r="G24" i="10"/>
  <c r="N185" i="10"/>
  <c r="N180" i="10"/>
  <c r="N175" i="10"/>
  <c r="N169" i="10"/>
  <c r="N157" i="10"/>
  <c r="N151" i="10"/>
  <c r="N145" i="10"/>
  <c r="N139" i="10"/>
  <c r="N133" i="10"/>
  <c r="N128" i="10"/>
  <c r="N116" i="10"/>
  <c r="N99" i="10"/>
  <c r="N93" i="10"/>
  <c r="N87" i="10"/>
  <c r="N81" i="10"/>
  <c r="N69" i="10"/>
  <c r="N63" i="10"/>
  <c r="N57" i="10"/>
  <c r="N45" i="10"/>
  <c r="N39" i="10"/>
  <c r="N33" i="10"/>
  <c r="N21" i="10"/>
  <c r="N9" i="10"/>
  <c r="M185" i="10"/>
  <c r="M180" i="10"/>
  <c r="M175" i="10"/>
  <c r="M169" i="10"/>
  <c r="M157" i="10"/>
  <c r="M151" i="10"/>
  <c r="M145" i="10"/>
  <c r="M139" i="10"/>
  <c r="M133" i="10"/>
  <c r="M128" i="10"/>
  <c r="M122" i="10"/>
  <c r="M116" i="10"/>
  <c r="M99" i="10"/>
  <c r="M93" i="10"/>
  <c r="M87" i="10"/>
  <c r="M81" i="10"/>
  <c r="M69" i="10"/>
  <c r="M63" i="10"/>
  <c r="M57" i="10"/>
  <c r="M51" i="10"/>
  <c r="M45" i="10"/>
  <c r="M39" i="10"/>
  <c r="M33" i="10"/>
  <c r="M21" i="10"/>
  <c r="M9" i="10"/>
  <c r="J153" i="10"/>
  <c r="J151" i="10" s="1"/>
  <c r="J152" i="10"/>
  <c r="G152" i="10" s="1"/>
  <c r="J135" i="10"/>
  <c r="G135" i="10" s="1"/>
  <c r="J134" i="10"/>
  <c r="G134" i="10" s="1"/>
  <c r="J137" i="10"/>
  <c r="J114" i="10" s="1"/>
  <c r="I137" i="10"/>
  <c r="I114" i="10" s="1"/>
  <c r="J124" i="10"/>
  <c r="G124" i="10" s="1"/>
  <c r="J123" i="10"/>
  <c r="J122" i="10" s="1"/>
  <c r="I123" i="10"/>
  <c r="I111" i="10" s="1"/>
  <c r="J79" i="10"/>
  <c r="J75" i="10" s="1"/>
  <c r="I79" i="10"/>
  <c r="I75" i="10" s="1"/>
  <c r="J61" i="10"/>
  <c r="J57" i="10" s="1"/>
  <c r="J55" i="10"/>
  <c r="I55" i="10"/>
  <c r="I51" i="10" s="1"/>
  <c r="I34" i="10"/>
  <c r="J35" i="10"/>
  <c r="J34" i="10"/>
  <c r="I192" i="10"/>
  <c r="G174" i="10"/>
  <c r="G173" i="10"/>
  <c r="G171" i="10"/>
  <c r="G170" i="10"/>
  <c r="P169" i="10"/>
  <c r="L169" i="10"/>
  <c r="J169" i="10"/>
  <c r="I169" i="10"/>
  <c r="H169" i="10"/>
  <c r="J159" i="10"/>
  <c r="G159" i="10" s="1"/>
  <c r="J158" i="10"/>
  <c r="G158" i="10" s="1"/>
  <c r="G162" i="10"/>
  <c r="G161" i="10"/>
  <c r="P157" i="10"/>
  <c r="L157" i="10"/>
  <c r="K157" i="10"/>
  <c r="I157" i="10"/>
  <c r="H157" i="10"/>
  <c r="J89" i="10"/>
  <c r="G89" i="10" s="1"/>
  <c r="G156" i="10"/>
  <c r="G155" i="10"/>
  <c r="P151" i="10"/>
  <c r="L151" i="10"/>
  <c r="K151" i="10"/>
  <c r="I151" i="10"/>
  <c r="H151" i="10"/>
  <c r="J91" i="10"/>
  <c r="G91" i="10" s="1"/>
  <c r="P116" i="10"/>
  <c r="K145" i="10"/>
  <c r="L139" i="10"/>
  <c r="K133" i="10"/>
  <c r="L133" i="10"/>
  <c r="P122" i="10"/>
  <c r="I122" i="10"/>
  <c r="K116" i="10"/>
  <c r="L116" i="10"/>
  <c r="K33" i="10"/>
  <c r="L33" i="10"/>
  <c r="K39" i="10"/>
  <c r="K45" i="10"/>
  <c r="L57" i="10"/>
  <c r="K69" i="10"/>
  <c r="K75" i="10"/>
  <c r="L75" i="10"/>
  <c r="L81" i="10"/>
  <c r="L87" i="10"/>
  <c r="K93" i="10"/>
  <c r="L93" i="10"/>
  <c r="L99" i="10"/>
  <c r="G104" i="10"/>
  <c r="G103" i="10"/>
  <c r="G101" i="10"/>
  <c r="G100" i="10"/>
  <c r="P99" i="10"/>
  <c r="J99" i="10"/>
  <c r="I99" i="10"/>
  <c r="H99" i="10"/>
  <c r="G98" i="10"/>
  <c r="G97" i="10"/>
  <c r="G95" i="10"/>
  <c r="G94" i="10"/>
  <c r="P93" i="10"/>
  <c r="J93" i="10"/>
  <c r="I93" i="10"/>
  <c r="H93" i="10"/>
  <c r="G92" i="10"/>
  <c r="G88" i="10"/>
  <c r="P87" i="10"/>
  <c r="I87" i="10"/>
  <c r="H87" i="10"/>
  <c r="G86" i="10"/>
  <c r="G83" i="10"/>
  <c r="G82" i="10"/>
  <c r="P81" i="10"/>
  <c r="I81" i="10"/>
  <c r="H81" i="10"/>
  <c r="G80" i="10"/>
  <c r="G77" i="10"/>
  <c r="G76" i="10"/>
  <c r="P75" i="10"/>
  <c r="H75" i="10"/>
  <c r="G74" i="10"/>
  <c r="G73" i="10"/>
  <c r="G71" i="10"/>
  <c r="G70" i="10"/>
  <c r="P69" i="10"/>
  <c r="J69" i="10"/>
  <c r="I69" i="10"/>
  <c r="H69" i="10"/>
  <c r="G68" i="10"/>
  <c r="G65" i="10"/>
  <c r="G64" i="10"/>
  <c r="P63" i="10"/>
  <c r="J63" i="10"/>
  <c r="I63" i="10"/>
  <c r="H63" i="10"/>
  <c r="G62" i="10"/>
  <c r="G59" i="10"/>
  <c r="G58" i="10"/>
  <c r="P57" i="10"/>
  <c r="I57" i="10"/>
  <c r="H57" i="10"/>
  <c r="G56" i="10"/>
  <c r="G53" i="10"/>
  <c r="G52" i="10"/>
  <c r="H51" i="10"/>
  <c r="G50" i="10"/>
  <c r="G47" i="10"/>
  <c r="G46" i="10"/>
  <c r="P45" i="10"/>
  <c r="J45" i="10"/>
  <c r="H45" i="10"/>
  <c r="G44" i="10"/>
  <c r="G41" i="10"/>
  <c r="G40" i="10"/>
  <c r="P39" i="10"/>
  <c r="J39" i="10"/>
  <c r="I39" i="10"/>
  <c r="H39" i="10"/>
  <c r="P21" i="10"/>
  <c r="G121" i="10"/>
  <c r="P33" i="10"/>
  <c r="H116" i="10"/>
  <c r="H21" i="10"/>
  <c r="G38" i="10"/>
  <c r="H33" i="10"/>
  <c r="G13" i="10"/>
  <c r="G12" i="10"/>
  <c r="G11" i="10"/>
  <c r="G10" i="10"/>
  <c r="P9" i="10"/>
  <c r="J9" i="10"/>
  <c r="I9" i="10"/>
  <c r="H9" i="10"/>
  <c r="H15" i="10"/>
  <c r="H110" i="10"/>
  <c r="H122" i="10"/>
  <c r="G126" i="10"/>
  <c r="G127" i="10"/>
  <c r="H128" i="10"/>
  <c r="I128" i="10"/>
  <c r="J128" i="10"/>
  <c r="P128" i="10"/>
  <c r="G129" i="10"/>
  <c r="G130" i="10"/>
  <c r="G131" i="10"/>
  <c r="G132" i="10"/>
  <c r="H133" i="10"/>
  <c r="P133" i="10"/>
  <c r="G138" i="10"/>
  <c r="H139" i="10"/>
  <c r="I139" i="10"/>
  <c r="J139" i="10"/>
  <c r="P139" i="10"/>
  <c r="G140" i="10"/>
  <c r="G141" i="10"/>
  <c r="G144" i="10"/>
  <c r="H145" i="10"/>
  <c r="I145" i="10"/>
  <c r="J145" i="10"/>
  <c r="P145" i="10"/>
  <c r="G146" i="10"/>
  <c r="G147" i="10"/>
  <c r="G149" i="10"/>
  <c r="G150" i="10"/>
  <c r="H175" i="10"/>
  <c r="I175" i="10"/>
  <c r="J175" i="10"/>
  <c r="P175" i="10"/>
  <c r="G176" i="10"/>
  <c r="G177" i="10"/>
  <c r="G178" i="10"/>
  <c r="G179" i="10"/>
  <c r="H180" i="10"/>
  <c r="I180" i="10"/>
  <c r="J180" i="10"/>
  <c r="P180" i="10"/>
  <c r="G181" i="10"/>
  <c r="G182" i="10"/>
  <c r="G183" i="10"/>
  <c r="G184" i="10"/>
  <c r="H185" i="10"/>
  <c r="I185" i="10"/>
  <c r="J185" i="10"/>
  <c r="P185" i="10"/>
  <c r="G186" i="10"/>
  <c r="G187" i="10"/>
  <c r="G188" i="10"/>
  <c r="G189" i="10"/>
  <c r="H190" i="10"/>
  <c r="G26" i="10"/>
  <c r="J21" i="10"/>
  <c r="I116" i="10"/>
  <c r="G118" i="10"/>
  <c r="J116" i="10"/>
  <c r="G117" i="10"/>
  <c r="G120" i="10"/>
  <c r="L51" i="10"/>
  <c r="K51" i="10"/>
  <c r="P51" i="10"/>
  <c r="K112" i="10"/>
  <c r="G23" i="10"/>
  <c r="K192" i="10" l="1"/>
  <c r="G34" i="10"/>
  <c r="I195" i="10"/>
  <c r="J87" i="10"/>
  <c r="G55" i="10"/>
  <c r="M191" i="10"/>
  <c r="G115" i="10"/>
  <c r="N195" i="10"/>
  <c r="G153" i="10"/>
  <c r="I194" i="10"/>
  <c r="N194" i="10"/>
  <c r="G137" i="10"/>
  <c r="G133" i="10" s="1"/>
  <c r="I133" i="10"/>
  <c r="J133" i="10"/>
  <c r="G79" i="10"/>
  <c r="G75" i="10" s="1"/>
  <c r="I193" i="10"/>
  <c r="G123" i="10"/>
  <c r="I21" i="10"/>
  <c r="N193" i="10"/>
  <c r="G17" i="10"/>
  <c r="M195" i="10"/>
  <c r="J157" i="10"/>
  <c r="J111" i="10"/>
  <c r="J191" i="10" s="1"/>
  <c r="K114" i="10"/>
  <c r="G114" i="10" s="1"/>
  <c r="G180" i="10"/>
  <c r="G175" i="10"/>
  <c r="G143" i="10"/>
  <c r="G139" i="10" s="1"/>
  <c r="G39" i="10"/>
  <c r="G93" i="10"/>
  <c r="G61" i="10"/>
  <c r="G57" i="10" s="1"/>
  <c r="P110" i="10"/>
  <c r="J193" i="10"/>
  <c r="J194" i="10"/>
  <c r="P194" i="10"/>
  <c r="L193" i="10"/>
  <c r="N191" i="10"/>
  <c r="G99" i="10"/>
  <c r="G145" i="10"/>
  <c r="G69" i="10"/>
  <c r="M192" i="10"/>
  <c r="K191" i="10"/>
  <c r="P195" i="10"/>
  <c r="P15" i="10"/>
  <c r="G35" i="10"/>
  <c r="I191" i="10"/>
  <c r="G116" i="10"/>
  <c r="G9" i="10"/>
  <c r="G67" i="10"/>
  <c r="G63" i="10" s="1"/>
  <c r="G87" i="10"/>
  <c r="G125" i="10"/>
  <c r="G122" i="10" s="1"/>
  <c r="I33" i="10"/>
  <c r="J195" i="10"/>
  <c r="L192" i="10"/>
  <c r="L15" i="10"/>
  <c r="G25" i="10"/>
  <c r="G85" i="10"/>
  <c r="G81" i="10" s="1"/>
  <c r="G185" i="10"/>
  <c r="G128" i="10"/>
  <c r="G151" i="10"/>
  <c r="G157" i="10"/>
  <c r="G22" i="10"/>
  <c r="G163" i="10"/>
  <c r="P191" i="10"/>
  <c r="P192" i="10"/>
  <c r="G20" i="10"/>
  <c r="K195" i="10"/>
  <c r="N192" i="10"/>
  <c r="P193" i="10"/>
  <c r="K15" i="10"/>
  <c r="K113" i="10"/>
  <c r="G113" i="10" s="1"/>
  <c r="L195" i="10"/>
  <c r="G18" i="10"/>
  <c r="M194" i="10"/>
  <c r="M15" i="10"/>
  <c r="G51" i="10"/>
  <c r="G16" i="10"/>
  <c r="N110" i="10"/>
  <c r="J33" i="10"/>
  <c r="J112" i="10"/>
  <c r="G112" i="10" s="1"/>
  <c r="J51" i="10"/>
  <c r="K57" i="10"/>
  <c r="G172" i="10"/>
  <c r="G169" i="10" s="1"/>
  <c r="G37" i="10"/>
  <c r="G49" i="10"/>
  <c r="G45" i="10" s="1"/>
  <c r="K169" i="10"/>
  <c r="L21" i="10"/>
  <c r="L111" i="10"/>
  <c r="I110" i="10"/>
  <c r="L39" i="10"/>
  <c r="M110" i="10"/>
  <c r="N15" i="10"/>
  <c r="M193" i="10"/>
  <c r="G33" i="10" l="1"/>
  <c r="I15" i="10"/>
  <c r="G111" i="10"/>
  <c r="G110" i="10" s="1"/>
  <c r="J192" i="10"/>
  <c r="G192" i="10" s="1"/>
  <c r="I190" i="10"/>
  <c r="J15" i="10"/>
  <c r="K194" i="10"/>
  <c r="P190" i="10"/>
  <c r="G21" i="10"/>
  <c r="N190" i="10"/>
  <c r="K110" i="10"/>
  <c r="L194" i="10"/>
  <c r="G194" i="10" s="1"/>
  <c r="G195" i="10"/>
  <c r="K193" i="10"/>
  <c r="G19" i="10"/>
  <c r="G15" i="10" s="1"/>
  <c r="J190" i="10"/>
  <c r="L191" i="10"/>
  <c r="L110" i="10"/>
  <c r="J110" i="10"/>
  <c r="M190" i="10"/>
  <c r="K190" i="10" l="1"/>
  <c r="L190" i="10"/>
  <c r="G193" i="10"/>
  <c r="G191" i="10"/>
  <c r="G190" i="10" l="1"/>
</calcChain>
</file>

<file path=xl/sharedStrings.xml><?xml version="1.0" encoding="utf-8"?>
<sst xmlns="http://schemas.openxmlformats.org/spreadsheetml/2006/main" count="305" uniqueCount="94">
  <si>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</si>
  <si>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</si>
  <si>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</si>
  <si>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</si>
  <si>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</si>
  <si>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</si>
  <si>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</si>
  <si>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</si>
  <si>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</si>
  <si>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</si>
  <si>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</si>
  <si>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</si>
  <si>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</si>
  <si>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</si>
  <si>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</si>
  <si>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</si>
  <si>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</si>
  <si>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</si>
  <si>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</si>
  <si>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</si>
  <si>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</si>
  <si>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</si>
  <si>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</si>
  <si>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</si>
  <si>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</si>
  <si>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</si>
  <si>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</si>
  <si>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</si>
  <si>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</si>
  <si>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</si>
  <si>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</si>
  <si>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</si>
  <si>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</si>
  <si>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</si>
  <si>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</si>
  <si>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</si>
  <si>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</si>
  <si>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</si>
  <si>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</si>
  <si>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</si>
  <si>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</si>
  <si>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</si>
  <si>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</si>
  <si>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</si>
  <si>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</si>
  <si>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</si>
  <si>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</si>
  <si>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</si>
  <si>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</si>
  <si>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</si>
  <si>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</si>
  <si>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</si>
  <si>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</si>
  <si>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</si>
  <si>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</si>
  <si>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</si>
  <si>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</si>
  <si>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</si>
  <si>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</si>
  <si>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</si>
  <si>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</si>
  <si>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</si>
  <si>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</si>
  <si>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</si>
  <si>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</si>
  <si>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</si>
  <si>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</si>
  <si>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</si>
  <si>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</si>
  <si>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</si>
  <si>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</si>
  <si>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</si>
  <si>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</si>
  <si>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</si>
  <si>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2020-2021</t>
  </si>
  <si>
    <t>2018,         2020-2021</t>
  </si>
  <si>
    <t>2018-2020,   2022-2024</t>
  </si>
  <si>
    <t>2018, 2020</t>
  </si>
  <si>
    <t xml:space="preserve">2018-2021,   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</si>
  <si>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</si>
  <si>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</si>
  <si>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</si>
  <si>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</si>
  <si>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</si>
  <si>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</si>
  <si>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</si>
  <si>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</si>
  <si>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</si>
  <si>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</si>
  <si>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</si>
  <si>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Обустройство, ремонт (текущий ремонт) контейнерных площадок
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</si>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</sst>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99"/>
  <sheetViews>
    <sheetView tabSelected="1" view="pageBreakPreview" zoomScale="80" zoomScaleNormal="80" zoomScaleSheetLayoutView="80" workbookViewId="0">
      <pane ySplit="7" topLeftCell="A174" activePane="bottomLeft" state="frozen"/>
      <selection pane="bottomLeft" activeCell="P8" sqref="P8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55" t="s">
        <v>93</v>
      </c>
      <c r="J2" s="55"/>
      <c r="K2" s="55"/>
      <c r="L2" s="55"/>
      <c r="M2" s="55"/>
      <c r="N2" s="55"/>
      <c r="O2" s="55"/>
      <c r="P2" s="55"/>
    </row>
    <row r="3" spans="2:16" ht="12" customHeight="1" x14ac:dyDescent="0.25">
      <c r="I3" s="23"/>
      <c r="J3" s="23"/>
      <c r="K3" s="23"/>
      <c r="L3" s="23"/>
      <c r="M3" s="23"/>
      <c r="N3" s="23"/>
      <c r="O3" s="28"/>
      <c r="P3" s="23"/>
    </row>
    <row r="4" spans="2:16" ht="49.5" customHeight="1" x14ac:dyDescent="0.25">
      <c r="I4" s="48" t="s">
        <v>71</v>
      </c>
      <c r="J4" s="48"/>
      <c r="K4" s="48"/>
      <c r="L4" s="48"/>
      <c r="M4" s="48"/>
      <c r="N4" s="48"/>
      <c r="O4" s="48"/>
      <c r="P4" s="48"/>
    </row>
    <row r="5" spans="2:16" ht="16.5" customHeight="1" x14ac:dyDescent="0.25">
      <c r="B5" s="49" t="s">
        <v>72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2:16" ht="75.75" customHeight="1" x14ac:dyDescent="0.25">
      <c r="B6" s="51" t="s">
        <v>7</v>
      </c>
      <c r="C6" s="31" t="s">
        <v>20</v>
      </c>
      <c r="D6" s="31" t="s">
        <v>0</v>
      </c>
      <c r="E6" s="31" t="s">
        <v>19</v>
      </c>
      <c r="F6" s="31" t="s">
        <v>8</v>
      </c>
      <c r="G6" s="31" t="s">
        <v>9</v>
      </c>
      <c r="H6" s="31" t="s">
        <v>1</v>
      </c>
      <c r="I6" s="31"/>
      <c r="J6" s="31"/>
      <c r="K6" s="31"/>
      <c r="L6" s="31"/>
      <c r="M6" s="31"/>
      <c r="N6" s="31"/>
      <c r="O6" s="31"/>
      <c r="P6" s="31"/>
    </row>
    <row r="7" spans="2:16" ht="77.25" customHeight="1" x14ac:dyDescent="0.25">
      <c r="B7" s="51"/>
      <c r="C7" s="31"/>
      <c r="D7" s="31"/>
      <c r="E7" s="31"/>
      <c r="F7" s="31"/>
      <c r="G7" s="31"/>
      <c r="H7" s="24">
        <v>2016</v>
      </c>
      <c r="I7" s="24">
        <v>2018</v>
      </c>
      <c r="J7" s="24">
        <v>2019</v>
      </c>
      <c r="K7" s="24">
        <v>2020</v>
      </c>
      <c r="L7" s="24">
        <v>2021</v>
      </c>
      <c r="M7" s="24">
        <v>2022</v>
      </c>
      <c r="N7" s="24">
        <v>2023</v>
      </c>
      <c r="O7" s="29">
        <v>2024</v>
      </c>
      <c r="P7" s="24">
        <v>2025</v>
      </c>
    </row>
    <row r="8" spans="2:16" x14ac:dyDescent="0.25">
      <c r="B8" s="25">
        <v>1</v>
      </c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24">
        <v>8</v>
      </c>
      <c r="I8" s="24">
        <v>7</v>
      </c>
      <c r="J8" s="24">
        <v>8</v>
      </c>
      <c r="K8" s="24">
        <v>9</v>
      </c>
      <c r="L8" s="24">
        <v>10</v>
      </c>
      <c r="M8" s="24">
        <v>11</v>
      </c>
      <c r="N8" s="24">
        <v>12</v>
      </c>
      <c r="O8" s="29">
        <v>13</v>
      </c>
      <c r="P8" s="24">
        <v>13</v>
      </c>
    </row>
    <row r="9" spans="2:16" ht="16.5" hidden="1" customHeight="1" x14ac:dyDescent="0.25">
      <c r="B9" s="57"/>
      <c r="C9" s="58" t="s">
        <v>21</v>
      </c>
      <c r="D9" s="47" t="s">
        <v>16</v>
      </c>
      <c r="E9" s="31" t="s">
        <v>12</v>
      </c>
      <c r="F9" s="4" t="s">
        <v>2</v>
      </c>
      <c r="G9" s="5">
        <f>SUM(G10:G13)</f>
        <v>0</v>
      </c>
      <c r="H9" s="6">
        <f>SUM(H10:H13)</f>
        <v>0</v>
      </c>
      <c r="I9" s="5">
        <f>SUM(I10:I13)</f>
        <v>0</v>
      </c>
      <c r="J9" s="5">
        <f>SUM(J10:J13)</f>
        <v>0</v>
      </c>
      <c r="K9" s="5"/>
      <c r="L9" s="5"/>
      <c r="M9" s="5">
        <f>SUM(M10:M13)</f>
        <v>0</v>
      </c>
      <c r="N9" s="5">
        <f>SUM(N10:N13)</f>
        <v>0</v>
      </c>
      <c r="O9" s="5">
        <f>SUM(O10:O13)</f>
        <v>0</v>
      </c>
      <c r="P9" s="5">
        <f>SUM(P10:P13)</f>
        <v>0</v>
      </c>
    </row>
    <row r="10" spans="2:16" ht="26.25" hidden="1" customHeight="1" x14ac:dyDescent="0.25">
      <c r="B10" s="57"/>
      <c r="C10" s="59"/>
      <c r="D10" s="47"/>
      <c r="E10" s="31"/>
      <c r="F10" s="7" t="s">
        <v>3</v>
      </c>
      <c r="G10" s="5">
        <f>SUM(H10:P10)</f>
        <v>0</v>
      </c>
      <c r="H10" s="6"/>
      <c r="I10" s="5"/>
      <c r="J10" s="5"/>
      <c r="K10" s="5"/>
      <c r="L10" s="5"/>
      <c r="M10" s="5"/>
      <c r="N10" s="5"/>
      <c r="O10" s="5"/>
      <c r="P10" s="5"/>
    </row>
    <row r="11" spans="2:16" ht="27" hidden="1" customHeight="1" x14ac:dyDescent="0.25">
      <c r="B11" s="57"/>
      <c r="C11" s="59"/>
      <c r="D11" s="47"/>
      <c r="E11" s="31"/>
      <c r="F11" s="7" t="s">
        <v>4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5.5" hidden="1" customHeight="1" x14ac:dyDescent="0.25">
      <c r="B12" s="57"/>
      <c r="C12" s="59"/>
      <c r="D12" s="47"/>
      <c r="E12" s="31"/>
      <c r="F12" s="7" t="s">
        <v>5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129.75" hidden="1" customHeight="1" x14ac:dyDescent="0.25">
      <c r="B13" s="57"/>
      <c r="C13" s="60"/>
      <c r="D13" s="47"/>
      <c r="E13" s="31"/>
      <c r="F13" s="7" t="s">
        <v>6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idden="1" x14ac:dyDescent="0.25">
      <c r="B14" s="52"/>
      <c r="C14" s="53"/>
      <c r="D14" s="53"/>
      <c r="E14" s="54"/>
      <c r="F14" s="7"/>
      <c r="G14" s="5"/>
      <c r="H14" s="6"/>
      <c r="I14" s="5"/>
      <c r="J14" s="5"/>
      <c r="K14" s="5"/>
      <c r="L14" s="5"/>
      <c r="M14" s="5"/>
      <c r="N14" s="5"/>
      <c r="O14" s="5"/>
      <c r="P14" s="5"/>
    </row>
    <row r="15" spans="2:16" ht="21" customHeight="1" x14ac:dyDescent="0.25">
      <c r="B15" s="33" t="s">
        <v>22</v>
      </c>
      <c r="C15" s="36" t="s">
        <v>28</v>
      </c>
      <c r="D15" s="30"/>
      <c r="E15" s="46" t="s">
        <v>12</v>
      </c>
      <c r="F15" s="4" t="s">
        <v>2</v>
      </c>
      <c r="G15" s="8">
        <f t="shared" ref="G15:P15" si="0">SUM(G16:G20)</f>
        <v>324405.77465000004</v>
      </c>
      <c r="H15" s="8">
        <f t="shared" si="0"/>
        <v>0</v>
      </c>
      <c r="I15" s="8">
        <f t="shared" si="0"/>
        <v>85309.088760000013</v>
      </c>
      <c r="J15" s="8">
        <f t="shared" si="0"/>
        <v>57372.179849999993</v>
      </c>
      <c r="K15" s="8">
        <f t="shared" si="0"/>
        <v>53780.135519999996</v>
      </c>
      <c r="L15" s="8">
        <f>SUM(L16:L20)</f>
        <v>52252.145520000005</v>
      </c>
      <c r="M15" s="8">
        <f>SUM(M16:M20)</f>
        <v>75402.225000000006</v>
      </c>
      <c r="N15" s="8">
        <f>SUM(N16:N20)</f>
        <v>145</v>
      </c>
      <c r="O15" s="8">
        <f t="shared" ref="O15" si="1">SUM(O16:O20)</f>
        <v>145</v>
      </c>
      <c r="P15" s="8">
        <f t="shared" si="0"/>
        <v>0</v>
      </c>
    </row>
    <row r="16" spans="2:16" ht="27.75" customHeight="1" x14ac:dyDescent="0.25">
      <c r="B16" s="34"/>
      <c r="C16" s="36"/>
      <c r="D16" s="30"/>
      <c r="E16" s="46"/>
      <c r="F16" s="4" t="s">
        <v>3</v>
      </c>
      <c r="G16" s="8">
        <f>SUM(I16:P16)</f>
        <v>89415.601999999999</v>
      </c>
      <c r="H16" s="8"/>
      <c r="I16" s="8">
        <f>I22+I34+I40+I46+I52+I58+I64+I70+I76+I82+I88+I94+I100+I28</f>
        <v>33056.21</v>
      </c>
      <c r="J16" s="8">
        <f t="shared" ref="J16:P16" si="2">J22+J34+J40+J46+J52+J58+J64+J70+J76+J82+J88+J94+J100+J28</f>
        <v>251.142</v>
      </c>
      <c r="K16" s="8">
        <f t="shared" si="2"/>
        <v>0</v>
      </c>
      <c r="L16" s="8">
        <f t="shared" si="2"/>
        <v>0</v>
      </c>
      <c r="M16" s="8">
        <f t="shared" si="2"/>
        <v>56108.25</v>
      </c>
      <c r="N16" s="8">
        <f t="shared" si="2"/>
        <v>0</v>
      </c>
      <c r="O16" s="8">
        <f t="shared" ref="O16" si="3">O22+O34+O40+O46+O52+O58+O64+O70+O76+O82+O88+O94+O100+O28</f>
        <v>0</v>
      </c>
      <c r="P16" s="8">
        <f t="shared" si="2"/>
        <v>0</v>
      </c>
    </row>
    <row r="17" spans="2:16" ht="27.75" customHeight="1" x14ac:dyDescent="0.25">
      <c r="B17" s="34"/>
      <c r="C17" s="36"/>
      <c r="D17" s="30"/>
      <c r="E17" s="46"/>
      <c r="F17" s="4" t="s">
        <v>4</v>
      </c>
      <c r="G17" s="8">
        <f>SUM(I17:P17)</f>
        <v>32103.243000000002</v>
      </c>
      <c r="H17" s="8"/>
      <c r="I17" s="8">
        <f>I23+I35+I41+I47+I53+I59+I65+I71+I77+I83+I89+I95+I101+I29</f>
        <v>1500</v>
      </c>
      <c r="J17" s="8">
        <f t="shared" ref="J17:P17" si="4">J23+J35+J41+J47+J53+J59+J65+J71+J77+J83+J89+J95+J101+J29</f>
        <v>10389.693000000001</v>
      </c>
      <c r="K17" s="8">
        <f t="shared" si="4"/>
        <v>1853.8</v>
      </c>
      <c r="L17" s="8">
        <f t="shared" si="4"/>
        <v>15000</v>
      </c>
      <c r="M17" s="8">
        <f t="shared" si="4"/>
        <v>3359.75</v>
      </c>
      <c r="N17" s="8">
        <f t="shared" si="4"/>
        <v>0</v>
      </c>
      <c r="O17" s="8">
        <f t="shared" ref="O17" si="5">O23+O35+O41+O47+O53+O59+O65+O71+O77+O83+O89+O95+O101+O29</f>
        <v>0</v>
      </c>
      <c r="P17" s="8">
        <f t="shared" si="4"/>
        <v>0</v>
      </c>
    </row>
    <row r="18" spans="2:16" ht="27.75" customHeight="1" x14ac:dyDescent="0.25">
      <c r="B18" s="34"/>
      <c r="C18" s="36"/>
      <c r="D18" s="30"/>
      <c r="E18" s="46"/>
      <c r="F18" s="9" t="s">
        <v>62</v>
      </c>
      <c r="G18" s="8">
        <f>SUM(I18:P18)</f>
        <v>31268.9</v>
      </c>
      <c r="H18" s="8"/>
      <c r="I18" s="8">
        <f>I24+I36+I42+I48+I54+I60+I66+I72+I78+I84+I90+I96+I102+I30</f>
        <v>0</v>
      </c>
      <c r="J18" s="8">
        <f t="shared" ref="J18:P18" si="6">J24+J36+J42+J48+J54+J60+J66+J72+J78+J84+J90+J96+J102+J30</f>
        <v>0</v>
      </c>
      <c r="K18" s="8">
        <f t="shared" si="6"/>
        <v>18000</v>
      </c>
      <c r="L18" s="8">
        <f t="shared" si="6"/>
        <v>6900.9</v>
      </c>
      <c r="M18" s="8">
        <f t="shared" si="6"/>
        <v>6368</v>
      </c>
      <c r="N18" s="8">
        <f t="shared" si="6"/>
        <v>0</v>
      </c>
      <c r="O18" s="8">
        <f t="shared" ref="O18" si="7">O24+O36+O42+O48+O54+O60+O66+O72+O78+O84+O90+O96+O102+O30</f>
        <v>0</v>
      </c>
      <c r="P18" s="8">
        <f t="shared" si="6"/>
        <v>0</v>
      </c>
    </row>
    <row r="19" spans="2:16" ht="25.5" customHeight="1" x14ac:dyDescent="0.25">
      <c r="B19" s="34"/>
      <c r="C19" s="36"/>
      <c r="D19" s="30"/>
      <c r="E19" s="46"/>
      <c r="F19" s="4" t="s">
        <v>5</v>
      </c>
      <c r="G19" s="8">
        <f>SUM(I19:P19)</f>
        <v>171618.02965000001</v>
      </c>
      <c r="H19" s="8"/>
      <c r="I19" s="8">
        <f>I25+I37+I43+I49+I55+I61+I67+I73+I79+I85+I91+I97+I103+I31</f>
        <v>50752.878760000007</v>
      </c>
      <c r="J19" s="8">
        <f t="shared" ref="J19:P19" si="8">J25+J37+J43+J49+J55+J61+J67+J73+J79+J85+J91+J97+J103+J31</f>
        <v>46731.344849999994</v>
      </c>
      <c r="K19" s="8">
        <f t="shared" si="8"/>
        <v>33926.335519999993</v>
      </c>
      <c r="L19" s="8">
        <f t="shared" si="8"/>
        <v>30351.245520000004</v>
      </c>
      <c r="M19" s="8">
        <f t="shared" si="8"/>
        <v>9566.2250000000004</v>
      </c>
      <c r="N19" s="8">
        <f t="shared" si="8"/>
        <v>145</v>
      </c>
      <c r="O19" s="8">
        <f t="shared" ref="O19" si="9">O25+O37+O43+O49+O55+O61+O67+O73+O79+O85+O91+O97+O103+O31</f>
        <v>145</v>
      </c>
      <c r="P19" s="8">
        <f t="shared" si="8"/>
        <v>0</v>
      </c>
    </row>
    <row r="20" spans="2:16" ht="29.25" customHeight="1" x14ac:dyDescent="0.25">
      <c r="B20" s="35"/>
      <c r="C20" s="36"/>
      <c r="D20" s="30"/>
      <c r="E20" s="46"/>
      <c r="F20" s="4" t="s">
        <v>6</v>
      </c>
      <c r="G20" s="8">
        <f>SUM(I20:P20)</f>
        <v>0</v>
      </c>
      <c r="H20" s="8"/>
      <c r="I20" s="8">
        <f>I26+I38+I44+I50+I56+I62+I68+I74+I80+I86+I92+I98+I104+I32</f>
        <v>0</v>
      </c>
      <c r="J20" s="8">
        <f t="shared" ref="J20:P20" si="10">J26+J38+J44+J50+J56+J62+J68+J74+J80+J86+J92+J98+J104+J32</f>
        <v>0</v>
      </c>
      <c r="K20" s="8">
        <f t="shared" si="10"/>
        <v>0</v>
      </c>
      <c r="L20" s="8">
        <f t="shared" si="10"/>
        <v>0</v>
      </c>
      <c r="M20" s="8">
        <f t="shared" si="10"/>
        <v>0</v>
      </c>
      <c r="N20" s="8">
        <f t="shared" si="10"/>
        <v>0</v>
      </c>
      <c r="O20" s="8">
        <f t="shared" ref="O20" si="11">O26+O38+O44+O50+O56+O62+O68+O74+O80+O86+O92+O98+O104+O32</f>
        <v>0</v>
      </c>
      <c r="P20" s="8">
        <f t="shared" si="10"/>
        <v>0</v>
      </c>
    </row>
    <row r="21" spans="2:16" ht="29.25" customHeight="1" x14ac:dyDescent="0.25">
      <c r="B21" s="33" t="s">
        <v>23</v>
      </c>
      <c r="C21" s="30" t="s">
        <v>89</v>
      </c>
      <c r="D21" s="30" t="s">
        <v>80</v>
      </c>
      <c r="E21" s="31" t="s">
        <v>12</v>
      </c>
      <c r="F21" s="4" t="s">
        <v>2</v>
      </c>
      <c r="G21" s="5">
        <f t="shared" ref="G21:P21" si="12">SUM(G22:G26)</f>
        <v>74564.015350000001</v>
      </c>
      <c r="H21" s="5">
        <f t="shared" si="12"/>
        <v>0</v>
      </c>
      <c r="I21" s="21">
        <f t="shared" si="12"/>
        <v>39281.725879999998</v>
      </c>
      <c r="J21" s="21">
        <f t="shared" si="12"/>
        <v>4007.0151000000001</v>
      </c>
      <c r="K21" s="21">
        <f>SUM(K22:K26)</f>
        <v>18000</v>
      </c>
      <c r="L21" s="21">
        <f>SUM(L22:L26)</f>
        <v>6900.9</v>
      </c>
      <c r="M21" s="21">
        <f>SUM(M22:M26)</f>
        <v>6374.3743700000005</v>
      </c>
      <c r="N21" s="21">
        <f>SUM(N22:N26)</f>
        <v>0</v>
      </c>
      <c r="O21" s="21">
        <f t="shared" ref="O21" si="13">SUM(O22:O26)</f>
        <v>0</v>
      </c>
      <c r="P21" s="21">
        <f t="shared" si="12"/>
        <v>0</v>
      </c>
    </row>
    <row r="22" spans="2:16" ht="28.5" customHeight="1" x14ac:dyDescent="0.25">
      <c r="B22" s="34"/>
      <c r="C22" s="30"/>
      <c r="D22" s="30"/>
      <c r="E22" s="31"/>
      <c r="F22" s="7" t="s">
        <v>3</v>
      </c>
      <c r="G22" s="5">
        <f>SUM(H22:P22)</f>
        <v>32761.85</v>
      </c>
      <c r="H22" s="20"/>
      <c r="I22" s="21">
        <v>32761.85</v>
      </c>
      <c r="J22" s="21"/>
      <c r="K22" s="21"/>
      <c r="L22" s="21"/>
      <c r="M22" s="21"/>
      <c r="N22" s="21"/>
      <c r="O22" s="21"/>
      <c r="P22" s="21"/>
    </row>
    <row r="23" spans="2:16" ht="29.25" customHeight="1" x14ac:dyDescent="0.25">
      <c r="B23" s="34"/>
      <c r="C23" s="30"/>
      <c r="D23" s="30"/>
      <c r="E23" s="31"/>
      <c r="F23" s="7" t="s">
        <v>4</v>
      </c>
      <c r="G23" s="5">
        <f>SUM(H23:P23)</f>
        <v>1500</v>
      </c>
      <c r="H23" s="20"/>
      <c r="I23" s="21">
        <v>1500</v>
      </c>
      <c r="J23" s="21"/>
      <c r="K23" s="21"/>
      <c r="L23" s="21"/>
      <c r="M23" s="21"/>
      <c r="N23" s="21"/>
      <c r="O23" s="21"/>
      <c r="P23" s="21"/>
    </row>
    <row r="24" spans="2:16" ht="29.25" customHeight="1" x14ac:dyDescent="0.25">
      <c r="B24" s="34"/>
      <c r="C24" s="30"/>
      <c r="D24" s="30"/>
      <c r="E24" s="31"/>
      <c r="F24" s="10" t="s">
        <v>62</v>
      </c>
      <c r="G24" s="5">
        <f>SUM(H24:P24)</f>
        <v>31268.9</v>
      </c>
      <c r="H24" s="20"/>
      <c r="I24" s="21"/>
      <c r="J24" s="21"/>
      <c r="K24" s="21">
        <v>18000</v>
      </c>
      <c r="L24" s="21">
        <v>6900.9</v>
      </c>
      <c r="M24" s="21">
        <v>6368</v>
      </c>
      <c r="N24" s="21"/>
      <c r="O24" s="21"/>
      <c r="P24" s="21"/>
    </row>
    <row r="25" spans="2:16" ht="29.25" customHeight="1" x14ac:dyDescent="0.25">
      <c r="B25" s="34"/>
      <c r="C25" s="30"/>
      <c r="D25" s="30"/>
      <c r="E25" s="31"/>
      <c r="F25" s="7" t="s">
        <v>5</v>
      </c>
      <c r="G25" s="5">
        <f>SUM(H25:P25)</f>
        <v>9033.2653499999997</v>
      </c>
      <c r="H25" s="20">
        <v>0</v>
      </c>
      <c r="I25" s="21">
        <v>5019.8758799999996</v>
      </c>
      <c r="J25" s="21">
        <v>4007.0151000000001</v>
      </c>
      <c r="K25" s="21"/>
      <c r="L25" s="21">
        <v>0</v>
      </c>
      <c r="M25" s="21">
        <v>6.3743699999999999</v>
      </c>
      <c r="N25" s="21"/>
      <c r="O25" s="21"/>
      <c r="P25" s="21"/>
    </row>
    <row r="26" spans="2:16" ht="29.25" customHeight="1" x14ac:dyDescent="0.25">
      <c r="B26" s="35"/>
      <c r="C26" s="30"/>
      <c r="D26" s="30"/>
      <c r="E26" s="31"/>
      <c r="F26" s="7" t="s">
        <v>6</v>
      </c>
      <c r="G26" s="5">
        <f>SUM(H26:P26)</f>
        <v>0</v>
      </c>
      <c r="H26" s="20"/>
      <c r="I26" s="21"/>
      <c r="J26" s="21"/>
      <c r="K26" s="21"/>
      <c r="L26" s="21"/>
      <c r="M26" s="21"/>
      <c r="N26" s="21"/>
      <c r="O26" s="21"/>
      <c r="P26" s="21"/>
    </row>
    <row r="27" spans="2:16" ht="29.25" customHeight="1" x14ac:dyDescent="0.25">
      <c r="B27" s="33" t="s">
        <v>24</v>
      </c>
      <c r="C27" s="30" t="s">
        <v>88</v>
      </c>
      <c r="D27" s="30"/>
      <c r="E27" s="31"/>
      <c r="F27" s="4" t="s">
        <v>2</v>
      </c>
      <c r="G27" s="5">
        <f>SUM(G28:G32)</f>
        <v>56675</v>
      </c>
      <c r="H27" s="5">
        <f t="shared" ref="H27:P27" si="14">SUM(H28:H32)</f>
        <v>0</v>
      </c>
      <c r="I27" s="5">
        <f t="shared" si="14"/>
        <v>0</v>
      </c>
      <c r="J27" s="5">
        <f t="shared" si="14"/>
        <v>0</v>
      </c>
      <c r="K27" s="5">
        <f t="shared" si="14"/>
        <v>0</v>
      </c>
      <c r="L27" s="5">
        <f t="shared" si="14"/>
        <v>0</v>
      </c>
      <c r="M27" s="5">
        <f t="shared" si="14"/>
        <v>56675</v>
      </c>
      <c r="N27" s="5">
        <f t="shared" si="14"/>
        <v>0</v>
      </c>
      <c r="O27" s="5">
        <f t="shared" ref="O27" si="15">SUM(O28:O32)</f>
        <v>0</v>
      </c>
      <c r="P27" s="5">
        <f t="shared" si="14"/>
        <v>0</v>
      </c>
    </row>
    <row r="28" spans="2:16" ht="29.25" customHeight="1" x14ac:dyDescent="0.25">
      <c r="B28" s="34"/>
      <c r="C28" s="30"/>
      <c r="D28" s="30"/>
      <c r="E28" s="31"/>
      <c r="F28" s="7" t="s">
        <v>3</v>
      </c>
      <c r="G28" s="5">
        <f t="shared" ref="G28:G31" si="16">SUM(H28:P28)</f>
        <v>56108.25</v>
      </c>
      <c r="H28" s="20"/>
      <c r="I28" s="26"/>
      <c r="J28" s="26"/>
      <c r="K28" s="26"/>
      <c r="L28" s="26"/>
      <c r="M28" s="21">
        <v>56108.25</v>
      </c>
      <c r="N28" s="26"/>
      <c r="O28" s="26"/>
      <c r="P28" s="26"/>
    </row>
    <row r="29" spans="2:16" ht="29.25" customHeight="1" x14ac:dyDescent="0.25">
      <c r="B29" s="34">
        <v>44593</v>
      </c>
      <c r="C29" s="30"/>
      <c r="D29" s="30"/>
      <c r="E29" s="31"/>
      <c r="F29" s="7" t="s">
        <v>4</v>
      </c>
      <c r="G29" s="5">
        <f t="shared" si="16"/>
        <v>566.75</v>
      </c>
      <c r="H29" s="20"/>
      <c r="I29" s="26"/>
      <c r="J29" s="26"/>
      <c r="K29" s="26"/>
      <c r="L29" s="26"/>
      <c r="M29" s="21">
        <v>566.75</v>
      </c>
      <c r="N29" s="26"/>
      <c r="O29" s="26"/>
      <c r="P29" s="26"/>
    </row>
    <row r="30" spans="2:16" ht="29.25" customHeight="1" x14ac:dyDescent="0.25">
      <c r="B30" s="34"/>
      <c r="C30" s="30"/>
      <c r="D30" s="30"/>
      <c r="E30" s="31"/>
      <c r="F30" s="10" t="s">
        <v>62</v>
      </c>
      <c r="G30" s="5">
        <f t="shared" si="16"/>
        <v>0</v>
      </c>
      <c r="H30" s="20"/>
      <c r="I30" s="26"/>
      <c r="J30" s="26"/>
      <c r="K30" s="26"/>
      <c r="L30" s="26"/>
      <c r="M30" s="26"/>
      <c r="N30" s="26"/>
      <c r="O30" s="26"/>
      <c r="P30" s="26"/>
    </row>
    <row r="31" spans="2:16" ht="29.25" customHeight="1" x14ac:dyDescent="0.25">
      <c r="B31" s="34"/>
      <c r="C31" s="30"/>
      <c r="D31" s="30"/>
      <c r="E31" s="31"/>
      <c r="F31" s="7" t="s">
        <v>5</v>
      </c>
      <c r="G31" s="5">
        <f t="shared" si="16"/>
        <v>0</v>
      </c>
      <c r="H31" s="20"/>
      <c r="I31" s="26"/>
      <c r="J31" s="26"/>
      <c r="K31" s="26"/>
      <c r="L31" s="26"/>
      <c r="M31" s="26"/>
      <c r="N31" s="26"/>
      <c r="O31" s="26"/>
      <c r="P31" s="26"/>
    </row>
    <row r="32" spans="2:16" ht="29.25" customHeight="1" x14ac:dyDescent="0.25">
      <c r="B32" s="35"/>
      <c r="C32" s="30"/>
      <c r="D32" s="30"/>
      <c r="E32" s="31"/>
      <c r="F32" s="7" t="s">
        <v>6</v>
      </c>
      <c r="G32" s="5"/>
      <c r="H32" s="20"/>
      <c r="I32" s="26"/>
      <c r="J32" s="26"/>
      <c r="K32" s="26"/>
      <c r="L32" s="26"/>
      <c r="M32" s="26"/>
      <c r="N32" s="26"/>
      <c r="O32" s="26"/>
      <c r="P32" s="26"/>
    </row>
    <row r="33" spans="2:16" ht="29.25" customHeight="1" x14ac:dyDescent="0.25">
      <c r="B33" s="33" t="s">
        <v>25</v>
      </c>
      <c r="C33" s="30" t="s">
        <v>92</v>
      </c>
      <c r="D33" s="30" t="s">
        <v>85</v>
      </c>
      <c r="E33" s="31" t="s">
        <v>12</v>
      </c>
      <c r="F33" s="4" t="s">
        <v>2</v>
      </c>
      <c r="G33" s="5">
        <f t="shared" ref="G33:P33" si="17">SUM(G34:G38)</f>
        <v>2088.0330800000002</v>
      </c>
      <c r="H33" s="5">
        <f t="shared" si="17"/>
        <v>0</v>
      </c>
      <c r="I33" s="22">
        <f t="shared" si="17"/>
        <v>497.53212000000002</v>
      </c>
      <c r="J33" s="22">
        <f t="shared" si="17"/>
        <v>435.11932999999999</v>
      </c>
      <c r="K33" s="22">
        <f t="shared" si="17"/>
        <v>0</v>
      </c>
      <c r="L33" s="22">
        <f t="shared" si="17"/>
        <v>138</v>
      </c>
      <c r="M33" s="22">
        <f>SUM(M34:M38)</f>
        <v>1017.3816300000001</v>
      </c>
      <c r="N33" s="22">
        <f>SUM(N34:N38)</f>
        <v>0</v>
      </c>
      <c r="O33" s="22">
        <f t="shared" ref="O33" si="18">SUM(O34:O38)</f>
        <v>0</v>
      </c>
      <c r="P33" s="22">
        <f t="shared" si="17"/>
        <v>0</v>
      </c>
    </row>
    <row r="34" spans="2:16" ht="29.25" customHeight="1" x14ac:dyDescent="0.25">
      <c r="B34" s="34"/>
      <c r="C34" s="30"/>
      <c r="D34" s="30"/>
      <c r="E34" s="31"/>
      <c r="F34" s="7" t="s">
        <v>3</v>
      </c>
      <c r="G34" s="5">
        <f>SUM(H34:P34)</f>
        <v>545.50199999999995</v>
      </c>
      <c r="H34" s="5"/>
      <c r="I34" s="5">
        <f>100+130+64.36</f>
        <v>294.36</v>
      </c>
      <c r="J34" s="5">
        <f>95+95+61.142</f>
        <v>251.142</v>
      </c>
      <c r="K34" s="5"/>
      <c r="L34" s="5"/>
      <c r="M34" s="5"/>
      <c r="N34" s="5"/>
      <c r="O34" s="5"/>
      <c r="P34" s="5"/>
    </row>
    <row r="35" spans="2:16" ht="29.25" customHeight="1" x14ac:dyDescent="0.25">
      <c r="B35" s="34"/>
      <c r="C35" s="30"/>
      <c r="D35" s="30"/>
      <c r="E35" s="31"/>
      <c r="F35" s="7" t="s">
        <v>4</v>
      </c>
      <c r="G35" s="5">
        <f>SUM(H35:P35)</f>
        <v>13.218</v>
      </c>
      <c r="H35" s="5"/>
      <c r="I35" s="11"/>
      <c r="J35" s="12">
        <f>5+5+3.218</f>
        <v>13.218</v>
      </c>
      <c r="K35" s="13"/>
      <c r="L35" s="13"/>
      <c r="M35" s="14"/>
      <c r="N35" s="14"/>
      <c r="O35" s="14"/>
      <c r="P35" s="14"/>
    </row>
    <row r="36" spans="2:16" ht="29.25" customHeight="1" x14ac:dyDescent="0.25">
      <c r="B36" s="34"/>
      <c r="C36" s="30"/>
      <c r="D36" s="30"/>
      <c r="E36" s="31"/>
      <c r="F36" s="10" t="s">
        <v>62</v>
      </c>
      <c r="G36" s="5">
        <f>SUM(H36:P36)</f>
        <v>0</v>
      </c>
      <c r="H36" s="5"/>
      <c r="I36" s="11"/>
      <c r="J36" s="12"/>
      <c r="K36" s="13"/>
      <c r="L36" s="13"/>
      <c r="M36" s="14"/>
      <c r="N36" s="14"/>
      <c r="O36" s="14"/>
      <c r="P36" s="14"/>
    </row>
    <row r="37" spans="2:16" ht="29.25" customHeight="1" x14ac:dyDescent="0.25">
      <c r="B37" s="34"/>
      <c r="C37" s="30"/>
      <c r="D37" s="30"/>
      <c r="E37" s="31"/>
      <c r="F37" s="7" t="s">
        <v>5</v>
      </c>
      <c r="G37" s="5">
        <f>SUM(H37:P37)</f>
        <v>1529.3130800000001</v>
      </c>
      <c r="H37" s="5">
        <v>0</v>
      </c>
      <c r="I37" s="5">
        <f>103.17212+100</f>
        <v>203.17212000000001</v>
      </c>
      <c r="J37" s="5">
        <f>0.001+70.75833+100</f>
        <v>170.75933000000001</v>
      </c>
      <c r="K37" s="5"/>
      <c r="L37" s="5">
        <f>138</f>
        <v>138</v>
      </c>
      <c r="M37" s="27">
        <f>169.95563+847.426</f>
        <v>1017.3816300000001</v>
      </c>
      <c r="N37" s="5"/>
      <c r="O37" s="5"/>
      <c r="P37" s="5"/>
    </row>
    <row r="38" spans="2:16" ht="29.25" customHeight="1" x14ac:dyDescent="0.25">
      <c r="B38" s="35"/>
      <c r="C38" s="30"/>
      <c r="D38" s="30"/>
      <c r="E38" s="31"/>
      <c r="F38" s="7" t="s">
        <v>6</v>
      </c>
      <c r="G38" s="5">
        <f>SUM(H38:P38)</f>
        <v>0</v>
      </c>
      <c r="H38" s="5"/>
      <c r="I38" s="5"/>
      <c r="J38" s="5"/>
      <c r="K38" s="5"/>
      <c r="L38" s="5"/>
      <c r="M38" s="5"/>
      <c r="N38" s="5"/>
      <c r="O38" s="5"/>
      <c r="P38" s="5"/>
    </row>
    <row r="39" spans="2:16" ht="29.25" customHeight="1" x14ac:dyDescent="0.25">
      <c r="B39" s="33" t="s">
        <v>29</v>
      </c>
      <c r="C39" s="30" t="s">
        <v>67</v>
      </c>
      <c r="D39" s="30" t="s">
        <v>86</v>
      </c>
      <c r="E39" s="31" t="s">
        <v>12</v>
      </c>
      <c r="F39" s="4" t="s">
        <v>2</v>
      </c>
      <c r="G39" s="5">
        <f t="shared" ref="G39:P39" si="19">SUM(G40:G44)</f>
        <v>19167.605520000001</v>
      </c>
      <c r="H39" s="5">
        <f t="shared" si="19"/>
        <v>0</v>
      </c>
      <c r="I39" s="5">
        <f t="shared" si="19"/>
        <v>0</v>
      </c>
      <c r="J39" s="5">
        <f t="shared" si="19"/>
        <v>0</v>
      </c>
      <c r="K39" s="5">
        <f t="shared" si="19"/>
        <v>250</v>
      </c>
      <c r="L39" s="5">
        <f t="shared" si="19"/>
        <v>15977.605519999999</v>
      </c>
      <c r="M39" s="5">
        <f>SUM(M40:M44)</f>
        <v>2940</v>
      </c>
      <c r="N39" s="5">
        <f>SUM(N40:N44)</f>
        <v>0</v>
      </c>
      <c r="O39" s="5">
        <f t="shared" ref="O39" si="20">SUM(O40:O44)</f>
        <v>0</v>
      </c>
      <c r="P39" s="5">
        <f t="shared" si="19"/>
        <v>0</v>
      </c>
    </row>
    <row r="40" spans="2:16" ht="29.25" customHeight="1" x14ac:dyDescent="0.25">
      <c r="B40" s="34"/>
      <c r="C40" s="30"/>
      <c r="D40" s="30"/>
      <c r="E40" s="31"/>
      <c r="F40" s="7" t="s">
        <v>3</v>
      </c>
      <c r="G40" s="5">
        <f>SUM(H40:P40)</f>
        <v>0</v>
      </c>
      <c r="H40" s="5"/>
      <c r="I40" s="5"/>
      <c r="J40" s="5"/>
      <c r="K40" s="5"/>
      <c r="L40" s="5"/>
      <c r="M40" s="5"/>
      <c r="N40" s="5"/>
      <c r="O40" s="5"/>
      <c r="P40" s="5"/>
    </row>
    <row r="41" spans="2:16" ht="29.25" customHeight="1" x14ac:dyDescent="0.25">
      <c r="B41" s="34"/>
      <c r="C41" s="30"/>
      <c r="D41" s="30"/>
      <c r="E41" s="31"/>
      <c r="F41" s="7" t="s">
        <v>4</v>
      </c>
      <c r="G41" s="5">
        <f>SUM(H41:P41)</f>
        <v>17793</v>
      </c>
      <c r="H41" s="5"/>
      <c r="I41" s="5"/>
      <c r="J41" s="5"/>
      <c r="K41" s="5"/>
      <c r="L41" s="5">
        <v>15000</v>
      </c>
      <c r="M41" s="5">
        <v>2793</v>
      </c>
      <c r="N41" s="5"/>
      <c r="O41" s="5"/>
      <c r="P41" s="5"/>
    </row>
    <row r="42" spans="2:16" ht="29.25" customHeight="1" x14ac:dyDescent="0.25">
      <c r="B42" s="34"/>
      <c r="C42" s="30"/>
      <c r="D42" s="30"/>
      <c r="E42" s="31"/>
      <c r="F42" s="10" t="s">
        <v>62</v>
      </c>
      <c r="G42" s="5">
        <f>SUM(H42:P42)</f>
        <v>0</v>
      </c>
      <c r="H42" s="5"/>
      <c r="I42" s="5"/>
      <c r="J42" s="5"/>
      <c r="K42" s="5"/>
      <c r="L42" s="5"/>
      <c r="M42" s="5"/>
      <c r="N42" s="5"/>
      <c r="O42" s="5"/>
      <c r="P42" s="5"/>
    </row>
    <row r="43" spans="2:16" ht="29.25" customHeight="1" x14ac:dyDescent="0.25">
      <c r="B43" s="34"/>
      <c r="C43" s="30"/>
      <c r="D43" s="30"/>
      <c r="E43" s="31"/>
      <c r="F43" s="7" t="s">
        <v>5</v>
      </c>
      <c r="G43" s="5">
        <f>SUM(H43:P43)</f>
        <v>1374.6055200000001</v>
      </c>
      <c r="H43" s="5">
        <v>0</v>
      </c>
      <c r="I43" s="5"/>
      <c r="J43" s="5"/>
      <c r="K43" s="5">
        <v>250</v>
      </c>
      <c r="L43" s="5">
        <f>188.13184+789.47368</f>
        <v>977.60551999999996</v>
      </c>
      <c r="M43" s="5">
        <v>147</v>
      </c>
      <c r="N43" s="5"/>
      <c r="O43" s="5"/>
      <c r="P43" s="5"/>
    </row>
    <row r="44" spans="2:16" ht="49.5" customHeight="1" x14ac:dyDescent="0.25">
      <c r="B44" s="35"/>
      <c r="C44" s="30"/>
      <c r="D44" s="30"/>
      <c r="E44" s="31"/>
      <c r="F44" s="7" t="s">
        <v>6</v>
      </c>
      <c r="G44" s="5">
        <f>SUM(H44:P44)</f>
        <v>0</v>
      </c>
      <c r="H44" s="5"/>
      <c r="I44" s="5"/>
      <c r="J44" s="5"/>
      <c r="K44" s="5"/>
      <c r="L44" s="5"/>
      <c r="M44" s="5"/>
      <c r="N44" s="5"/>
      <c r="O44" s="5"/>
      <c r="P44" s="5"/>
    </row>
    <row r="45" spans="2:16" ht="29.25" customHeight="1" x14ac:dyDescent="0.25">
      <c r="B45" s="33" t="s">
        <v>30</v>
      </c>
      <c r="C45" s="30" t="s">
        <v>36</v>
      </c>
      <c r="D45" s="30" t="s">
        <v>75</v>
      </c>
      <c r="E45" s="31" t="s">
        <v>12</v>
      </c>
      <c r="F45" s="4" t="s">
        <v>2</v>
      </c>
      <c r="G45" s="5">
        <f t="shared" ref="G45:P45" si="21">SUM(G46:G50)</f>
        <v>31121.888569999999</v>
      </c>
      <c r="H45" s="5">
        <f t="shared" si="21"/>
        <v>0</v>
      </c>
      <c r="I45" s="5">
        <f t="shared" si="21"/>
        <v>16379.82015</v>
      </c>
      <c r="J45" s="5">
        <f t="shared" si="21"/>
        <v>0</v>
      </c>
      <c r="K45" s="5">
        <f t="shared" si="21"/>
        <v>1951.36842</v>
      </c>
      <c r="L45" s="5">
        <f>SUM(L46:L50)</f>
        <v>12790.7</v>
      </c>
      <c r="M45" s="5">
        <f>SUM(M46:M50)</f>
        <v>0</v>
      </c>
      <c r="N45" s="5">
        <f>SUM(N46:N50)</f>
        <v>0</v>
      </c>
      <c r="O45" s="5">
        <f t="shared" ref="O45" si="22">SUM(O46:O50)</f>
        <v>0</v>
      </c>
      <c r="P45" s="5">
        <f t="shared" si="21"/>
        <v>0</v>
      </c>
    </row>
    <row r="46" spans="2:16" ht="35.25" customHeight="1" x14ac:dyDescent="0.25">
      <c r="B46" s="34"/>
      <c r="C46" s="30"/>
      <c r="D46" s="30"/>
      <c r="E46" s="31"/>
      <c r="F46" s="7" t="s">
        <v>3</v>
      </c>
      <c r="G46" s="5">
        <f>SUM(H46:P46)</f>
        <v>0</v>
      </c>
      <c r="H46" s="5"/>
      <c r="I46" s="5"/>
      <c r="J46" s="5"/>
      <c r="K46" s="5"/>
      <c r="L46" s="5"/>
      <c r="M46" s="5"/>
      <c r="N46" s="5"/>
      <c r="O46" s="5"/>
      <c r="P46" s="5"/>
    </row>
    <row r="47" spans="2:16" ht="29.25" customHeight="1" x14ac:dyDescent="0.25">
      <c r="B47" s="34"/>
      <c r="C47" s="30"/>
      <c r="D47" s="30"/>
      <c r="E47" s="31"/>
      <c r="F47" s="7" t="s">
        <v>4</v>
      </c>
      <c r="G47" s="5">
        <f>SUM(H47:P47)</f>
        <v>1853.8</v>
      </c>
      <c r="H47" s="5"/>
      <c r="I47" s="5"/>
      <c r="J47" s="5"/>
      <c r="K47" s="5">
        <v>1853.8</v>
      </c>
      <c r="L47" s="5"/>
      <c r="M47" s="5"/>
      <c r="N47" s="5"/>
      <c r="O47" s="5"/>
      <c r="P47" s="5"/>
    </row>
    <row r="48" spans="2:16" ht="29.25" customHeight="1" x14ac:dyDescent="0.25">
      <c r="B48" s="34"/>
      <c r="C48" s="30"/>
      <c r="D48" s="30"/>
      <c r="E48" s="31"/>
      <c r="F48" s="10" t="s">
        <v>62</v>
      </c>
      <c r="G48" s="5">
        <f>SUM(H48:P48)</f>
        <v>0</v>
      </c>
      <c r="H48" s="5"/>
      <c r="I48" s="5"/>
      <c r="J48" s="5"/>
      <c r="K48" s="5"/>
      <c r="L48" s="5"/>
      <c r="M48" s="5"/>
      <c r="N48" s="5"/>
      <c r="O48" s="5"/>
      <c r="P48" s="5"/>
    </row>
    <row r="49" spans="2:16" ht="29.25" customHeight="1" x14ac:dyDescent="0.25">
      <c r="B49" s="34"/>
      <c r="C49" s="30"/>
      <c r="D49" s="30"/>
      <c r="E49" s="31"/>
      <c r="F49" s="7" t="s">
        <v>5</v>
      </c>
      <c r="G49" s="5">
        <f>SUM(H49:P49)</f>
        <v>29268.08857</v>
      </c>
      <c r="H49" s="5">
        <v>0</v>
      </c>
      <c r="I49" s="5">
        <f>6112.74+5801.40796+4465.67219</f>
        <v>16379.82015</v>
      </c>
      <c r="J49" s="5"/>
      <c r="K49" s="5">
        <v>97.568420000000003</v>
      </c>
      <c r="L49" s="5">
        <f>12790.7</f>
        <v>12790.7</v>
      </c>
      <c r="M49" s="5"/>
      <c r="N49" s="5"/>
      <c r="O49" s="5"/>
      <c r="P49" s="5"/>
    </row>
    <row r="50" spans="2:16" ht="29.25" customHeight="1" x14ac:dyDescent="0.25">
      <c r="B50" s="35"/>
      <c r="C50" s="30"/>
      <c r="D50" s="30"/>
      <c r="E50" s="31"/>
      <c r="F50" s="7" t="s">
        <v>6</v>
      </c>
      <c r="G50" s="5">
        <f>SUM(H50:P50)</f>
        <v>0</v>
      </c>
      <c r="H50" s="5"/>
      <c r="I50" s="5"/>
      <c r="J50" s="5"/>
      <c r="K50" s="5"/>
      <c r="L50" s="5"/>
      <c r="M50" s="5"/>
      <c r="N50" s="5"/>
      <c r="O50" s="5"/>
      <c r="P50" s="5"/>
    </row>
    <row r="51" spans="2:16" ht="29.25" customHeight="1" x14ac:dyDescent="0.25">
      <c r="B51" s="33" t="s">
        <v>31</v>
      </c>
      <c r="C51" s="30" t="s">
        <v>59</v>
      </c>
      <c r="D51" s="30" t="s">
        <v>78</v>
      </c>
      <c r="E51" s="31" t="s">
        <v>12</v>
      </c>
      <c r="F51" s="4" t="s">
        <v>2</v>
      </c>
      <c r="G51" s="5">
        <f t="shared" ref="G51:P51" si="23">SUM(G52:G56)</f>
        <v>33991.438549999999</v>
      </c>
      <c r="H51" s="5">
        <f t="shared" si="23"/>
        <v>0</v>
      </c>
      <c r="I51" s="5">
        <f t="shared" si="23"/>
        <v>4426.9140000000007</v>
      </c>
      <c r="J51" s="5">
        <f t="shared" si="23"/>
        <v>13915.910550000001</v>
      </c>
      <c r="K51" s="5">
        <f t="shared" si="23"/>
        <v>15648.613999999996</v>
      </c>
      <c r="L51" s="5">
        <f t="shared" si="23"/>
        <v>0</v>
      </c>
      <c r="M51" s="5">
        <f>SUM(M52:M56)</f>
        <v>0</v>
      </c>
      <c r="N51" s="5">
        <f>SUM(N52:N56)</f>
        <v>0</v>
      </c>
      <c r="O51" s="5">
        <f t="shared" ref="O51" si="24">SUM(O52:O56)</f>
        <v>0</v>
      </c>
      <c r="P51" s="5">
        <f t="shared" si="23"/>
        <v>0</v>
      </c>
    </row>
    <row r="52" spans="2:16" ht="29.25" customHeight="1" x14ac:dyDescent="0.25">
      <c r="B52" s="34"/>
      <c r="C52" s="30"/>
      <c r="D52" s="30"/>
      <c r="E52" s="31"/>
      <c r="F52" s="7" t="s">
        <v>3</v>
      </c>
      <c r="G52" s="5">
        <f>SUM(H52:P52)</f>
        <v>0</v>
      </c>
      <c r="H52" s="5"/>
      <c r="I52" s="5"/>
      <c r="J52" s="5"/>
      <c r="K52" s="5"/>
      <c r="L52" s="5"/>
      <c r="M52" s="5"/>
      <c r="N52" s="5"/>
      <c r="O52" s="5"/>
      <c r="P52" s="5"/>
    </row>
    <row r="53" spans="2:16" ht="29.25" customHeight="1" x14ac:dyDescent="0.25">
      <c r="B53" s="34"/>
      <c r="C53" s="30"/>
      <c r="D53" s="30"/>
      <c r="E53" s="31"/>
      <c r="F53" s="7" t="s">
        <v>4</v>
      </c>
      <c r="G53" s="5">
        <f>SUM(H53:P53)</f>
        <v>0</v>
      </c>
      <c r="H53" s="5"/>
      <c r="I53" s="5"/>
      <c r="J53" s="5"/>
      <c r="K53" s="5"/>
      <c r="L53" s="5"/>
      <c r="M53" s="5"/>
      <c r="N53" s="5">
        <v>0</v>
      </c>
      <c r="O53" s="5"/>
      <c r="P53" s="5"/>
    </row>
    <row r="54" spans="2:16" ht="29.25" customHeight="1" x14ac:dyDescent="0.25">
      <c r="B54" s="34"/>
      <c r="C54" s="30"/>
      <c r="D54" s="30"/>
      <c r="E54" s="31"/>
      <c r="F54" s="10" t="s">
        <v>62</v>
      </c>
      <c r="G54" s="5">
        <f>SUM(H54:P54)</f>
        <v>0</v>
      </c>
      <c r="H54" s="5"/>
      <c r="I54" s="5"/>
      <c r="J54" s="5"/>
      <c r="K54" s="5"/>
      <c r="L54" s="5"/>
      <c r="M54" s="5"/>
      <c r="N54" s="5"/>
      <c r="O54" s="5"/>
      <c r="P54" s="5"/>
    </row>
    <row r="55" spans="2:16" ht="29.25" customHeight="1" x14ac:dyDescent="0.25">
      <c r="B55" s="34"/>
      <c r="C55" s="30"/>
      <c r="D55" s="30"/>
      <c r="E55" s="31"/>
      <c r="F55" s="7" t="s">
        <v>5</v>
      </c>
      <c r="G55" s="5">
        <f>SUM(H55:P55)</f>
        <v>33991.438549999999</v>
      </c>
      <c r="H55" s="5">
        <v>0</v>
      </c>
      <c r="I55" s="5">
        <f>3233.93+100+36+67.479+96.424+99.599+96.804+96.804+99.979+99.979+99.979+99.979+99.979+99.979</f>
        <v>4426.9140000000007</v>
      </c>
      <c r="J55" s="5">
        <f>3020.45981+7244.24874+80.725+80.725+77.625+84.375+77.355+84.375+84.375+84.375+81.945+79.785+85.59+1464.362+85.59+1200</f>
        <v>13915.910550000001</v>
      </c>
      <c r="K55" s="5">
        <f>82.912+549.987+12684.983+139.764+139.764+137.801+137.801+137.801+137.801+1500</f>
        <v>15648.613999999996</v>
      </c>
      <c r="L55" s="5">
        <v>0</v>
      </c>
      <c r="M55" s="5">
        <v>0</v>
      </c>
      <c r="N55" s="5">
        <v>0</v>
      </c>
      <c r="O55" s="5"/>
      <c r="P55" s="5"/>
    </row>
    <row r="56" spans="2:16" ht="29.25" customHeight="1" x14ac:dyDescent="0.25">
      <c r="B56" s="35"/>
      <c r="C56" s="30"/>
      <c r="D56" s="30"/>
      <c r="E56" s="31"/>
      <c r="F56" s="7" t="s">
        <v>6</v>
      </c>
      <c r="G56" s="5">
        <f>SUM(H56:P56)</f>
        <v>0</v>
      </c>
      <c r="H56" s="5"/>
      <c r="I56" s="5"/>
      <c r="J56" s="5"/>
      <c r="K56" s="5"/>
      <c r="L56" s="5"/>
      <c r="M56" s="5"/>
      <c r="N56" s="5"/>
      <c r="O56" s="5"/>
      <c r="P56" s="5"/>
    </row>
    <row r="57" spans="2:16" ht="29.25" customHeight="1" x14ac:dyDescent="0.25">
      <c r="B57" s="33" t="s">
        <v>32</v>
      </c>
      <c r="C57" s="30" t="s">
        <v>66</v>
      </c>
      <c r="D57" s="30" t="s">
        <v>56</v>
      </c>
      <c r="E57" s="31" t="s">
        <v>12</v>
      </c>
      <c r="F57" s="4" t="s">
        <v>2</v>
      </c>
      <c r="G57" s="5">
        <f t="shared" ref="G57:P57" si="25">SUM(G58:G62)</f>
        <v>4760.8014999999996</v>
      </c>
      <c r="H57" s="5">
        <f t="shared" si="25"/>
        <v>0</v>
      </c>
      <c r="I57" s="5">
        <f t="shared" si="25"/>
        <v>0</v>
      </c>
      <c r="J57" s="5">
        <f t="shared" si="25"/>
        <v>4057.2203799999997</v>
      </c>
      <c r="K57" s="5">
        <f t="shared" si="25"/>
        <v>703.58112000000006</v>
      </c>
      <c r="L57" s="5">
        <f t="shared" si="25"/>
        <v>0</v>
      </c>
      <c r="M57" s="5">
        <f>SUM(M58:M62)</f>
        <v>0</v>
      </c>
      <c r="N57" s="5">
        <f>SUM(N58:N62)</f>
        <v>0</v>
      </c>
      <c r="O57" s="5">
        <f t="shared" ref="O57" si="26">SUM(O58:O62)</f>
        <v>0</v>
      </c>
      <c r="P57" s="5">
        <f t="shared" si="25"/>
        <v>0</v>
      </c>
    </row>
    <row r="58" spans="2:16" ht="29.25" customHeight="1" x14ac:dyDescent="0.25">
      <c r="B58" s="34"/>
      <c r="C58" s="30"/>
      <c r="D58" s="30"/>
      <c r="E58" s="31"/>
      <c r="F58" s="7" t="s">
        <v>3</v>
      </c>
      <c r="G58" s="5">
        <f>SUM(H58:P58)</f>
        <v>0</v>
      </c>
      <c r="H58" s="5"/>
      <c r="I58" s="5"/>
      <c r="J58" s="5"/>
      <c r="K58" s="5"/>
      <c r="L58" s="5"/>
      <c r="M58" s="5"/>
      <c r="N58" s="5"/>
      <c r="O58" s="5"/>
      <c r="P58" s="5"/>
    </row>
    <row r="59" spans="2:16" ht="29.25" customHeight="1" x14ac:dyDescent="0.25">
      <c r="B59" s="34"/>
      <c r="C59" s="30"/>
      <c r="D59" s="30"/>
      <c r="E59" s="31"/>
      <c r="F59" s="7" t="s">
        <v>4</v>
      </c>
      <c r="G59" s="5">
        <f>SUM(H59:P59)</f>
        <v>0</v>
      </c>
      <c r="H59" s="5"/>
      <c r="I59" s="5"/>
      <c r="J59" s="5"/>
      <c r="K59" s="5"/>
      <c r="L59" s="5"/>
      <c r="M59" s="5"/>
      <c r="N59" s="5"/>
      <c r="O59" s="5"/>
      <c r="P59" s="5"/>
    </row>
    <row r="60" spans="2:16" ht="29.25" customHeight="1" x14ac:dyDescent="0.25">
      <c r="B60" s="34"/>
      <c r="C60" s="30"/>
      <c r="D60" s="30"/>
      <c r="E60" s="31"/>
      <c r="F60" s="10" t="s">
        <v>62</v>
      </c>
      <c r="G60" s="5">
        <f>SUM(H60:P60)</f>
        <v>0</v>
      </c>
      <c r="H60" s="5"/>
      <c r="I60" s="5"/>
      <c r="J60" s="5"/>
      <c r="K60" s="5"/>
      <c r="L60" s="5"/>
      <c r="M60" s="5"/>
      <c r="N60" s="5"/>
      <c r="O60" s="5"/>
      <c r="P60" s="5"/>
    </row>
    <row r="61" spans="2:16" ht="29.25" customHeight="1" x14ac:dyDescent="0.25">
      <c r="B61" s="34"/>
      <c r="C61" s="30"/>
      <c r="D61" s="30"/>
      <c r="E61" s="31"/>
      <c r="F61" s="7" t="s">
        <v>5</v>
      </c>
      <c r="G61" s="5">
        <f>SUM(H61:P61)</f>
        <v>4760.8014999999996</v>
      </c>
      <c r="H61" s="5">
        <v>0</v>
      </c>
      <c r="I61" s="5"/>
      <c r="J61" s="5">
        <f>406.29275+3551.98523+98.9424</f>
        <v>4057.2203799999997</v>
      </c>
      <c r="K61" s="5">
        <f>445.08742+258.4937</f>
        <v>703.58112000000006</v>
      </c>
      <c r="L61" s="5">
        <v>0</v>
      </c>
      <c r="M61" s="5"/>
      <c r="N61" s="5"/>
      <c r="O61" s="5"/>
      <c r="P61" s="5"/>
    </row>
    <row r="62" spans="2:16" ht="29.25" customHeight="1" x14ac:dyDescent="0.25">
      <c r="B62" s="35"/>
      <c r="C62" s="30"/>
      <c r="D62" s="30"/>
      <c r="E62" s="31"/>
      <c r="F62" s="7" t="s">
        <v>6</v>
      </c>
      <c r="G62" s="5">
        <f>SUM(H62:P62)</f>
        <v>0</v>
      </c>
      <c r="H62" s="5"/>
      <c r="I62" s="5"/>
      <c r="J62" s="5"/>
      <c r="K62" s="5"/>
      <c r="L62" s="5"/>
      <c r="M62" s="5"/>
      <c r="N62" s="5"/>
      <c r="O62" s="5"/>
      <c r="P62" s="5"/>
    </row>
    <row r="63" spans="2:16" ht="29.25" customHeight="1" x14ac:dyDescent="0.25">
      <c r="B63" s="33" t="s">
        <v>33</v>
      </c>
      <c r="C63" s="30" t="s">
        <v>40</v>
      </c>
      <c r="D63" s="30" t="s">
        <v>81</v>
      </c>
      <c r="E63" s="31" t="s">
        <v>12</v>
      </c>
      <c r="F63" s="4" t="s">
        <v>2</v>
      </c>
      <c r="G63" s="5">
        <f t="shared" ref="G63:P63" si="27">SUM(G64:G68)</f>
        <v>18344.636770000001</v>
      </c>
      <c r="H63" s="5">
        <f t="shared" si="27"/>
        <v>0</v>
      </c>
      <c r="I63" s="5">
        <f t="shared" si="27"/>
        <v>7577.2937700000002</v>
      </c>
      <c r="J63" s="5">
        <f t="shared" si="27"/>
        <v>0</v>
      </c>
      <c r="K63" s="5">
        <f t="shared" si="27"/>
        <v>6197.3429999999998</v>
      </c>
      <c r="L63" s="5">
        <f t="shared" si="27"/>
        <v>4570</v>
      </c>
      <c r="M63" s="5">
        <f>SUM(M64:M68)</f>
        <v>0</v>
      </c>
      <c r="N63" s="5">
        <f>SUM(N64:N68)</f>
        <v>0</v>
      </c>
      <c r="O63" s="5">
        <f t="shared" ref="O63" si="28">SUM(O64:O68)</f>
        <v>0</v>
      </c>
      <c r="P63" s="5">
        <f t="shared" si="27"/>
        <v>0</v>
      </c>
    </row>
    <row r="64" spans="2:16" ht="29.25" customHeight="1" x14ac:dyDescent="0.25">
      <c r="B64" s="34"/>
      <c r="C64" s="30"/>
      <c r="D64" s="30"/>
      <c r="E64" s="31"/>
      <c r="F64" s="7" t="s">
        <v>3</v>
      </c>
      <c r="G64" s="5">
        <f>SUM(H64:P64)</f>
        <v>0</v>
      </c>
      <c r="H64" s="5"/>
      <c r="I64" s="5"/>
      <c r="J64" s="5"/>
      <c r="K64" s="5"/>
      <c r="L64" s="5"/>
      <c r="M64" s="5"/>
      <c r="N64" s="5"/>
      <c r="O64" s="5"/>
      <c r="P64" s="5"/>
    </row>
    <row r="65" spans="2:16" ht="29.25" customHeight="1" x14ac:dyDescent="0.25">
      <c r="B65" s="34"/>
      <c r="C65" s="30"/>
      <c r="D65" s="30"/>
      <c r="E65" s="31"/>
      <c r="F65" s="7" t="s">
        <v>4</v>
      </c>
      <c r="G65" s="5">
        <f>SUM(H65:P65)</f>
        <v>0</v>
      </c>
      <c r="H65" s="5"/>
      <c r="I65" s="5"/>
      <c r="J65" s="5"/>
      <c r="K65" s="5"/>
      <c r="L65" s="5"/>
      <c r="M65" s="5"/>
      <c r="N65" s="5"/>
      <c r="O65" s="5"/>
      <c r="P65" s="5"/>
    </row>
    <row r="66" spans="2:16" ht="29.25" customHeight="1" x14ac:dyDescent="0.25">
      <c r="B66" s="34"/>
      <c r="C66" s="30"/>
      <c r="D66" s="30"/>
      <c r="E66" s="31"/>
      <c r="F66" s="10" t="s">
        <v>62</v>
      </c>
      <c r="G66" s="5">
        <f>SUM(H66:P66)</f>
        <v>0</v>
      </c>
      <c r="H66" s="5"/>
      <c r="I66" s="5"/>
      <c r="J66" s="5"/>
      <c r="K66" s="5"/>
      <c r="L66" s="5"/>
      <c r="M66" s="5"/>
      <c r="N66" s="5"/>
      <c r="O66" s="5"/>
      <c r="P66" s="5"/>
    </row>
    <row r="67" spans="2:16" ht="29.25" customHeight="1" x14ac:dyDescent="0.25">
      <c r="B67" s="34"/>
      <c r="C67" s="30"/>
      <c r="D67" s="30"/>
      <c r="E67" s="31"/>
      <c r="F67" s="7" t="s">
        <v>5</v>
      </c>
      <c r="G67" s="5">
        <f>SUM(H67:P67)</f>
        <v>18344.636770000001</v>
      </c>
      <c r="H67" s="5">
        <v>0</v>
      </c>
      <c r="I67" s="5">
        <v>7577.2937700000002</v>
      </c>
      <c r="J67" s="5"/>
      <c r="K67" s="5">
        <f>5000+1702.753-505.41</f>
        <v>6197.3429999999998</v>
      </c>
      <c r="L67" s="5">
        <f>4400+170</f>
        <v>4570</v>
      </c>
      <c r="M67" s="5">
        <v>0</v>
      </c>
      <c r="N67" s="5">
        <v>0</v>
      </c>
      <c r="O67" s="5"/>
      <c r="P67" s="5"/>
    </row>
    <row r="68" spans="2:16" ht="29.25" customHeight="1" x14ac:dyDescent="0.25">
      <c r="B68" s="35"/>
      <c r="C68" s="30"/>
      <c r="D68" s="30"/>
      <c r="E68" s="31"/>
      <c r="F68" s="7" t="s">
        <v>6</v>
      </c>
      <c r="G68" s="5">
        <f>SUM(H68:P68)</f>
        <v>0</v>
      </c>
      <c r="H68" s="5"/>
      <c r="I68" s="5"/>
      <c r="J68" s="5"/>
      <c r="K68" s="5"/>
      <c r="L68" s="5"/>
      <c r="M68" s="5"/>
      <c r="N68" s="5"/>
      <c r="O68" s="5"/>
      <c r="P68" s="5"/>
    </row>
    <row r="69" spans="2:16" ht="29.25" customHeight="1" x14ac:dyDescent="0.25">
      <c r="B69" s="33" t="s">
        <v>34</v>
      </c>
      <c r="C69" s="30" t="s">
        <v>54</v>
      </c>
      <c r="D69" s="30" t="s">
        <v>84</v>
      </c>
      <c r="E69" s="31" t="s">
        <v>12</v>
      </c>
      <c r="F69" s="4" t="s">
        <v>2</v>
      </c>
      <c r="G69" s="5">
        <f t="shared" ref="G69:P69" si="29">SUM(G70:G74)</f>
        <v>19393.006229999999</v>
      </c>
      <c r="H69" s="5">
        <f t="shared" si="29"/>
        <v>0</v>
      </c>
      <c r="I69" s="5">
        <f t="shared" si="29"/>
        <v>4121.1333199999999</v>
      </c>
      <c r="J69" s="5">
        <f t="shared" si="29"/>
        <v>3607.9639099999999</v>
      </c>
      <c r="K69" s="5">
        <f t="shared" si="29"/>
        <v>0</v>
      </c>
      <c r="L69" s="5">
        <f t="shared" si="29"/>
        <v>5104.9400000000005</v>
      </c>
      <c r="M69" s="5">
        <f>SUM(M70:M74)</f>
        <v>6558.9690000000001</v>
      </c>
      <c r="N69" s="5">
        <f>SUM(N70:N74)</f>
        <v>0</v>
      </c>
      <c r="O69" s="5">
        <f t="shared" ref="O69" si="30">SUM(O70:O74)</f>
        <v>0</v>
      </c>
      <c r="P69" s="5">
        <f t="shared" si="29"/>
        <v>0</v>
      </c>
    </row>
    <row r="70" spans="2:16" ht="29.25" customHeight="1" x14ac:dyDescent="0.25">
      <c r="B70" s="34"/>
      <c r="C70" s="30"/>
      <c r="D70" s="30"/>
      <c r="E70" s="31"/>
      <c r="F70" s="7" t="s">
        <v>3</v>
      </c>
      <c r="G70" s="5">
        <f>SUM(H70:P70)</f>
        <v>0</v>
      </c>
      <c r="H70" s="5"/>
      <c r="I70" s="5"/>
      <c r="J70" s="5"/>
      <c r="K70" s="5"/>
      <c r="L70" s="5"/>
      <c r="M70" s="5"/>
      <c r="N70" s="5"/>
      <c r="O70" s="5"/>
      <c r="P70" s="5"/>
    </row>
    <row r="71" spans="2:16" ht="29.25" customHeight="1" x14ac:dyDescent="0.25">
      <c r="B71" s="34"/>
      <c r="C71" s="30"/>
      <c r="D71" s="30"/>
      <c r="E71" s="31"/>
      <c r="F71" s="7" t="s">
        <v>4</v>
      </c>
      <c r="G71" s="5">
        <f>SUM(H71:P71)</f>
        <v>0</v>
      </c>
      <c r="H71" s="5"/>
      <c r="I71" s="5"/>
      <c r="J71" s="5"/>
      <c r="K71" s="5"/>
      <c r="L71" s="5"/>
      <c r="M71" s="5"/>
      <c r="N71" s="5"/>
      <c r="O71" s="5"/>
      <c r="P71" s="5"/>
    </row>
    <row r="72" spans="2:16" ht="29.25" customHeight="1" x14ac:dyDescent="0.25">
      <c r="B72" s="34"/>
      <c r="C72" s="30"/>
      <c r="D72" s="30"/>
      <c r="E72" s="31"/>
      <c r="F72" s="10" t="s">
        <v>62</v>
      </c>
      <c r="G72" s="5">
        <f>SUM(H72:P72)</f>
        <v>0</v>
      </c>
      <c r="H72" s="5"/>
      <c r="I72" s="5"/>
      <c r="J72" s="5"/>
      <c r="K72" s="5"/>
      <c r="L72" s="5"/>
      <c r="M72" s="5"/>
      <c r="N72" s="5"/>
      <c r="O72" s="5"/>
      <c r="P72" s="5"/>
    </row>
    <row r="73" spans="2:16" ht="29.25" customHeight="1" x14ac:dyDescent="0.25">
      <c r="B73" s="34"/>
      <c r="C73" s="30"/>
      <c r="D73" s="30"/>
      <c r="E73" s="31"/>
      <c r="F73" s="7" t="s">
        <v>5</v>
      </c>
      <c r="G73" s="5">
        <f>SUM(H73:P73)</f>
        <v>19393.006229999999</v>
      </c>
      <c r="H73" s="5">
        <v>0</v>
      </c>
      <c r="I73" s="5">
        <v>4121.1333199999999</v>
      </c>
      <c r="J73" s="5">
        <v>3607.9639099999999</v>
      </c>
      <c r="K73" s="5"/>
      <c r="L73" s="5">
        <f>3322.94+1782</f>
        <v>5104.9400000000005</v>
      </c>
      <c r="M73" s="5">
        <f>5882+676.969</f>
        <v>6558.9690000000001</v>
      </c>
      <c r="N73" s="5"/>
      <c r="O73" s="5"/>
      <c r="P73" s="5"/>
    </row>
    <row r="74" spans="2:16" ht="29.25" customHeight="1" x14ac:dyDescent="0.25">
      <c r="B74" s="35"/>
      <c r="C74" s="30"/>
      <c r="D74" s="30"/>
      <c r="E74" s="31"/>
      <c r="F74" s="7" t="s">
        <v>6</v>
      </c>
      <c r="G74" s="5">
        <f>SUM(H74:P74)</f>
        <v>0</v>
      </c>
      <c r="H74" s="5"/>
      <c r="I74" s="5"/>
      <c r="J74" s="5"/>
      <c r="K74" s="5"/>
      <c r="L74" s="5"/>
      <c r="M74" s="5"/>
      <c r="N74" s="5"/>
      <c r="O74" s="5"/>
      <c r="P74" s="5"/>
    </row>
    <row r="75" spans="2:16" ht="29.25" customHeight="1" x14ac:dyDescent="0.25">
      <c r="B75" s="33" t="s">
        <v>35</v>
      </c>
      <c r="C75" s="30" t="s">
        <v>90</v>
      </c>
      <c r="D75" s="30" t="s">
        <v>83</v>
      </c>
      <c r="E75" s="31" t="s">
        <v>12</v>
      </c>
      <c r="F75" s="4" t="s">
        <v>2</v>
      </c>
      <c r="G75" s="5">
        <f t="shared" ref="G75:P75" si="31">SUM(G76:G80)</f>
        <v>2962.4027700000001</v>
      </c>
      <c r="H75" s="5">
        <f t="shared" si="31"/>
        <v>0</v>
      </c>
      <c r="I75" s="5">
        <f t="shared" si="31"/>
        <v>878.86668000000009</v>
      </c>
      <c r="J75" s="5">
        <f t="shared" si="31"/>
        <v>392.03609</v>
      </c>
      <c r="K75" s="5">
        <f t="shared" si="31"/>
        <v>0</v>
      </c>
      <c r="L75" s="5">
        <f t="shared" si="31"/>
        <v>0</v>
      </c>
      <c r="M75" s="5">
        <f>SUM(M76:M80)</f>
        <v>1691.5</v>
      </c>
      <c r="N75" s="5">
        <f>SUM(N76:N80)</f>
        <v>0</v>
      </c>
      <c r="O75" s="5">
        <f t="shared" ref="O75" si="32">SUM(O76:O80)</f>
        <v>0</v>
      </c>
      <c r="P75" s="5">
        <f t="shared" si="31"/>
        <v>0</v>
      </c>
    </row>
    <row r="76" spans="2:16" ht="29.25" customHeight="1" x14ac:dyDescent="0.25">
      <c r="B76" s="34"/>
      <c r="C76" s="30"/>
      <c r="D76" s="30"/>
      <c r="E76" s="31"/>
      <c r="F76" s="7" t="s">
        <v>3</v>
      </c>
      <c r="G76" s="5">
        <f>SUM(H76:P76)</f>
        <v>0</v>
      </c>
      <c r="H76" s="5"/>
      <c r="I76" s="5"/>
      <c r="J76" s="5"/>
      <c r="K76" s="5"/>
      <c r="L76" s="5"/>
      <c r="M76" s="5"/>
      <c r="N76" s="5"/>
      <c r="O76" s="5"/>
      <c r="P76" s="5"/>
    </row>
    <row r="77" spans="2:16" ht="29.25" customHeight="1" x14ac:dyDescent="0.25">
      <c r="B77" s="34"/>
      <c r="C77" s="30"/>
      <c r="D77" s="30"/>
      <c r="E77" s="31"/>
      <c r="F77" s="7" t="s">
        <v>4</v>
      </c>
      <c r="G77" s="5">
        <f>SUM(H77:P77)</f>
        <v>0</v>
      </c>
      <c r="H77" s="5"/>
      <c r="I77" s="5"/>
      <c r="J77" s="5"/>
      <c r="K77" s="5"/>
      <c r="L77" s="5"/>
      <c r="M77" s="5"/>
      <c r="N77" s="5"/>
      <c r="O77" s="5"/>
      <c r="P77" s="5"/>
    </row>
    <row r="78" spans="2:16" ht="29.25" customHeight="1" x14ac:dyDescent="0.25">
      <c r="B78" s="34"/>
      <c r="C78" s="30"/>
      <c r="D78" s="30"/>
      <c r="E78" s="31"/>
      <c r="F78" s="10" t="s">
        <v>62</v>
      </c>
      <c r="G78" s="5">
        <f>SUM(H78:P78)</f>
        <v>0</v>
      </c>
      <c r="H78" s="5"/>
      <c r="I78" s="5"/>
      <c r="J78" s="5"/>
      <c r="K78" s="5"/>
      <c r="L78" s="5"/>
      <c r="M78" s="5"/>
      <c r="N78" s="5"/>
      <c r="O78" s="5"/>
      <c r="P78" s="5"/>
    </row>
    <row r="79" spans="2:16" ht="29.25" customHeight="1" x14ac:dyDescent="0.25">
      <c r="B79" s="34"/>
      <c r="C79" s="30"/>
      <c r="D79" s="30"/>
      <c r="E79" s="31"/>
      <c r="F79" s="7" t="s">
        <v>5</v>
      </c>
      <c r="G79" s="5">
        <f>SUM(H79:P79)</f>
        <v>2962.4027700000001</v>
      </c>
      <c r="H79" s="5">
        <v>0</v>
      </c>
      <c r="I79" s="5">
        <f>19.13578+16.57411+21.13074+26.81865+65.76411+50.39819+99.84087+52.82672+49.98097+47.40842+94.59977+99.78768+99.53265+73.2708+61.79722</f>
        <v>878.86668000000009</v>
      </c>
      <c r="J79" s="5">
        <f>48.66474+94.91821+42.73056+66.46968+51.95318+27.94666+35.81234+4.84775+7.31891+11.37406</f>
        <v>392.03609</v>
      </c>
      <c r="K79" s="5"/>
      <c r="L79" s="5"/>
      <c r="M79" s="5">
        <v>1691.5</v>
      </c>
      <c r="N79" s="5">
        <v>0</v>
      </c>
      <c r="O79" s="5"/>
      <c r="P79" s="5"/>
    </row>
    <row r="80" spans="2:16" ht="29.25" customHeight="1" x14ac:dyDescent="0.25">
      <c r="B80" s="35"/>
      <c r="C80" s="30"/>
      <c r="D80" s="30"/>
      <c r="E80" s="31"/>
      <c r="F80" s="7" t="s">
        <v>6</v>
      </c>
      <c r="G80" s="5">
        <f>SUM(H80:P80)</f>
        <v>0</v>
      </c>
      <c r="H80" s="5"/>
      <c r="I80" s="5"/>
      <c r="J80" s="5"/>
      <c r="K80" s="5"/>
      <c r="L80" s="5"/>
      <c r="M80" s="5"/>
      <c r="N80" s="5"/>
      <c r="O80" s="5"/>
      <c r="P80" s="5"/>
    </row>
    <row r="81" spans="2:16" ht="29.25" customHeight="1" x14ac:dyDescent="0.25">
      <c r="B81" s="33" t="s">
        <v>37</v>
      </c>
      <c r="C81" s="30" t="s">
        <v>41</v>
      </c>
      <c r="D81" s="30" t="s">
        <v>73</v>
      </c>
      <c r="E81" s="31" t="s">
        <v>27</v>
      </c>
      <c r="F81" s="4" t="s">
        <v>2</v>
      </c>
      <c r="G81" s="5">
        <f t="shared" ref="G81:P81" si="33">SUM(G82:G86)</f>
        <v>40415.391579999996</v>
      </c>
      <c r="H81" s="5">
        <f t="shared" si="33"/>
        <v>0</v>
      </c>
      <c r="I81" s="5">
        <f t="shared" si="33"/>
        <v>8334.3835199999994</v>
      </c>
      <c r="J81" s="5">
        <f t="shared" si="33"/>
        <v>16806.334489999997</v>
      </c>
      <c r="K81" s="5">
        <f t="shared" si="33"/>
        <v>9304.6735700000008</v>
      </c>
      <c r="L81" s="5">
        <f t="shared" si="33"/>
        <v>5970</v>
      </c>
      <c r="M81" s="5">
        <f>SUM(M82:M86)</f>
        <v>0</v>
      </c>
      <c r="N81" s="5">
        <f>SUM(N82:N86)</f>
        <v>0</v>
      </c>
      <c r="O81" s="5">
        <f t="shared" ref="O81" si="34">SUM(O82:O86)</f>
        <v>0</v>
      </c>
      <c r="P81" s="5">
        <f t="shared" si="33"/>
        <v>0</v>
      </c>
    </row>
    <row r="82" spans="2:16" ht="29.25" customHeight="1" x14ac:dyDescent="0.25">
      <c r="B82" s="34"/>
      <c r="C82" s="30"/>
      <c r="D82" s="30"/>
      <c r="E82" s="31"/>
      <c r="F82" s="7" t="s">
        <v>3</v>
      </c>
      <c r="G82" s="5">
        <f>SUM(H82:P82)</f>
        <v>0</v>
      </c>
      <c r="H82" s="5"/>
      <c r="I82" s="5"/>
      <c r="J82" s="5"/>
      <c r="K82" s="5"/>
      <c r="L82" s="5"/>
      <c r="M82" s="5"/>
      <c r="N82" s="5"/>
      <c r="O82" s="5"/>
      <c r="P82" s="5"/>
    </row>
    <row r="83" spans="2:16" ht="29.25" customHeight="1" x14ac:dyDescent="0.25">
      <c r="B83" s="34"/>
      <c r="C83" s="30"/>
      <c r="D83" s="30"/>
      <c r="E83" s="31"/>
      <c r="F83" s="7" t="s">
        <v>4</v>
      </c>
      <c r="G83" s="5">
        <f>SUM(H83:P83)</f>
        <v>0</v>
      </c>
      <c r="H83" s="5"/>
      <c r="I83" s="5"/>
      <c r="J83" s="5"/>
      <c r="K83" s="5"/>
      <c r="L83" s="5"/>
      <c r="M83" s="5"/>
      <c r="N83" s="5"/>
      <c r="O83" s="5"/>
      <c r="P83" s="5"/>
    </row>
    <row r="84" spans="2:16" ht="29.25" customHeight="1" x14ac:dyDescent="0.25">
      <c r="B84" s="34"/>
      <c r="C84" s="30"/>
      <c r="D84" s="30"/>
      <c r="E84" s="31"/>
      <c r="F84" s="10" t="s">
        <v>62</v>
      </c>
      <c r="G84" s="5">
        <f>SUM(H84:P84)</f>
        <v>0</v>
      </c>
      <c r="H84" s="5"/>
      <c r="I84" s="5"/>
      <c r="J84" s="5"/>
      <c r="K84" s="5"/>
      <c r="L84" s="5"/>
      <c r="M84" s="5"/>
      <c r="N84" s="5"/>
      <c r="O84" s="5"/>
      <c r="P84" s="5"/>
    </row>
    <row r="85" spans="2:16" ht="29.25" customHeight="1" x14ac:dyDescent="0.25">
      <c r="B85" s="34"/>
      <c r="C85" s="30"/>
      <c r="D85" s="30"/>
      <c r="E85" s="31"/>
      <c r="F85" s="7" t="s">
        <v>5</v>
      </c>
      <c r="G85" s="5">
        <f>SUM(H85:P85)</f>
        <v>40415.391579999996</v>
      </c>
      <c r="H85" s="5">
        <v>0</v>
      </c>
      <c r="I85" s="5">
        <v>8334.3835199999994</v>
      </c>
      <c r="J85" s="5">
        <f>15476.443-1400-0.01-47.30239+2777.20388</f>
        <v>16806.334489999997</v>
      </c>
      <c r="K85" s="5">
        <f>9034.67357+270</f>
        <v>9304.6735700000008</v>
      </c>
      <c r="L85" s="5">
        <f>6000-30</f>
        <v>5970</v>
      </c>
      <c r="M85" s="5">
        <v>0</v>
      </c>
      <c r="N85" s="5">
        <v>0</v>
      </c>
      <c r="O85" s="5"/>
      <c r="P85" s="5"/>
    </row>
    <row r="86" spans="2:16" ht="29.25" customHeight="1" x14ac:dyDescent="0.25">
      <c r="B86" s="35"/>
      <c r="C86" s="30"/>
      <c r="D86" s="30"/>
      <c r="E86" s="31"/>
      <c r="F86" s="7" t="s">
        <v>6</v>
      </c>
      <c r="G86" s="5">
        <f>SUM(H86:P86)</f>
        <v>0</v>
      </c>
      <c r="H86" s="5"/>
      <c r="I86" s="5"/>
      <c r="J86" s="5"/>
      <c r="K86" s="5"/>
      <c r="L86" s="5"/>
      <c r="M86" s="5"/>
      <c r="N86" s="5"/>
      <c r="O86" s="5"/>
      <c r="P86" s="5"/>
    </row>
    <row r="87" spans="2:16" ht="29.25" customHeight="1" x14ac:dyDescent="0.25">
      <c r="B87" s="33" t="s">
        <v>38</v>
      </c>
      <c r="C87" s="30" t="s">
        <v>51</v>
      </c>
      <c r="D87" s="30" t="s">
        <v>73</v>
      </c>
      <c r="E87" s="31" t="s">
        <v>27</v>
      </c>
      <c r="F87" s="4" t="s">
        <v>2</v>
      </c>
      <c r="G87" s="5">
        <f t="shared" ref="G87:P87" si="35">SUM(G88:G92)</f>
        <v>16089.239000000001</v>
      </c>
      <c r="H87" s="5">
        <f t="shared" si="35"/>
        <v>0</v>
      </c>
      <c r="I87" s="5">
        <f t="shared" si="35"/>
        <v>449.44499999999999</v>
      </c>
      <c r="J87" s="5">
        <f t="shared" si="35"/>
        <v>13719.918000000001</v>
      </c>
      <c r="K87" s="5">
        <f t="shared" si="35"/>
        <v>1119.876</v>
      </c>
      <c r="L87" s="5">
        <f t="shared" si="35"/>
        <v>800</v>
      </c>
      <c r="M87" s="5">
        <f>SUM(M88:M92)</f>
        <v>0</v>
      </c>
      <c r="N87" s="5">
        <f>SUM(N88:N92)</f>
        <v>0</v>
      </c>
      <c r="O87" s="5">
        <f t="shared" ref="O87" si="36">SUM(O88:O92)</f>
        <v>0</v>
      </c>
      <c r="P87" s="5">
        <f t="shared" si="35"/>
        <v>0</v>
      </c>
    </row>
    <row r="88" spans="2:16" ht="29.25" customHeight="1" x14ac:dyDescent="0.25">
      <c r="B88" s="34"/>
      <c r="C88" s="30"/>
      <c r="D88" s="30"/>
      <c r="E88" s="31"/>
      <c r="F88" s="7" t="s">
        <v>3</v>
      </c>
      <c r="G88" s="5">
        <f>SUM(H88:P88)</f>
        <v>0</v>
      </c>
      <c r="H88" s="5"/>
      <c r="I88" s="5"/>
      <c r="J88" s="5"/>
      <c r="K88" s="5"/>
      <c r="L88" s="5"/>
      <c r="M88" s="5"/>
      <c r="N88" s="5"/>
      <c r="O88" s="5"/>
      <c r="P88" s="5"/>
    </row>
    <row r="89" spans="2:16" ht="29.25" customHeight="1" x14ac:dyDescent="0.25">
      <c r="B89" s="34"/>
      <c r="C89" s="30"/>
      <c r="D89" s="30"/>
      <c r="E89" s="31"/>
      <c r="F89" s="7" t="s">
        <v>4</v>
      </c>
      <c r="G89" s="5">
        <f>SUM(H89:P89)</f>
        <v>10376.475</v>
      </c>
      <c r="H89" s="5"/>
      <c r="I89" s="5"/>
      <c r="J89" s="15">
        <f>13389.9-0.9-3012.525</f>
        <v>10376.475</v>
      </c>
      <c r="K89" s="5"/>
      <c r="L89" s="5"/>
      <c r="M89" s="5"/>
      <c r="N89" s="5"/>
      <c r="O89" s="5"/>
      <c r="P89" s="5"/>
    </row>
    <row r="90" spans="2:16" ht="29.25" customHeight="1" x14ac:dyDescent="0.25">
      <c r="B90" s="34"/>
      <c r="C90" s="30"/>
      <c r="D90" s="30"/>
      <c r="E90" s="31"/>
      <c r="F90" s="10" t="s">
        <v>62</v>
      </c>
      <c r="G90" s="5">
        <f>SUM(H90:P90)</f>
        <v>0</v>
      </c>
      <c r="H90" s="5"/>
      <c r="I90" s="5"/>
      <c r="J90" s="15"/>
      <c r="K90" s="5"/>
      <c r="L90" s="5"/>
      <c r="M90" s="5"/>
      <c r="N90" s="5"/>
      <c r="O90" s="5"/>
      <c r="P90" s="5"/>
    </row>
    <row r="91" spans="2:16" ht="29.25" customHeight="1" x14ac:dyDescent="0.25">
      <c r="B91" s="34"/>
      <c r="C91" s="30"/>
      <c r="D91" s="30"/>
      <c r="E91" s="31"/>
      <c r="F91" s="7" t="s">
        <v>5</v>
      </c>
      <c r="G91" s="5">
        <f>SUM(H91:P91)</f>
        <v>5712.7640000000001</v>
      </c>
      <c r="H91" s="5">
        <v>0</v>
      </c>
      <c r="I91" s="5">
        <v>449.44499999999999</v>
      </c>
      <c r="J91" s="5">
        <f>3343.443</f>
        <v>3343.4430000000002</v>
      </c>
      <c r="K91" s="5">
        <f>1191.628-71.752</f>
        <v>1119.876</v>
      </c>
      <c r="L91" s="5">
        <f>504+296</f>
        <v>800</v>
      </c>
      <c r="M91" s="5">
        <v>0</v>
      </c>
      <c r="N91" s="5">
        <v>0</v>
      </c>
      <c r="O91" s="5"/>
      <c r="P91" s="5"/>
    </row>
    <row r="92" spans="2:16" ht="29.25" customHeight="1" x14ac:dyDescent="0.25">
      <c r="B92" s="35"/>
      <c r="C92" s="30"/>
      <c r="D92" s="30"/>
      <c r="E92" s="31"/>
      <c r="F92" s="7" t="s">
        <v>6</v>
      </c>
      <c r="G92" s="5">
        <f>SUM(H92:P92)</f>
        <v>0</v>
      </c>
      <c r="H92" s="5"/>
      <c r="I92" s="5"/>
      <c r="J92" s="5"/>
      <c r="K92" s="5"/>
      <c r="L92" s="5"/>
      <c r="M92" s="5"/>
      <c r="N92" s="5"/>
      <c r="O92" s="5"/>
      <c r="P92" s="5"/>
    </row>
    <row r="93" spans="2:16" ht="29.25" customHeight="1" x14ac:dyDescent="0.25">
      <c r="B93" s="33" t="s">
        <v>39</v>
      </c>
      <c r="C93" s="30" t="s">
        <v>42</v>
      </c>
      <c r="D93" s="30" t="s">
        <v>45</v>
      </c>
      <c r="E93" s="31" t="s">
        <v>27</v>
      </c>
      <c r="F93" s="4" t="s">
        <v>2</v>
      </c>
      <c r="G93" s="5">
        <f t="shared" ref="G93:P93" si="37">SUM(G94:G98)</f>
        <v>3347.6706399999998</v>
      </c>
      <c r="H93" s="5">
        <f t="shared" si="37"/>
        <v>0</v>
      </c>
      <c r="I93" s="5">
        <f t="shared" si="37"/>
        <v>3062.00864</v>
      </c>
      <c r="J93" s="5">
        <f t="shared" si="37"/>
        <v>285.66199999999998</v>
      </c>
      <c r="K93" s="5">
        <f t="shared" si="37"/>
        <v>0</v>
      </c>
      <c r="L93" s="5">
        <f t="shared" si="37"/>
        <v>0</v>
      </c>
      <c r="M93" s="5">
        <f>SUM(M94:M98)</f>
        <v>0</v>
      </c>
      <c r="N93" s="5">
        <f>SUM(N94:N98)</f>
        <v>0</v>
      </c>
      <c r="O93" s="5">
        <f t="shared" ref="O93" si="38">SUM(O94:O98)</f>
        <v>0</v>
      </c>
      <c r="P93" s="5">
        <f t="shared" si="37"/>
        <v>0</v>
      </c>
    </row>
    <row r="94" spans="2:16" ht="29.25" customHeight="1" x14ac:dyDescent="0.25">
      <c r="B94" s="34"/>
      <c r="C94" s="30"/>
      <c r="D94" s="30"/>
      <c r="E94" s="31"/>
      <c r="F94" s="7" t="s">
        <v>3</v>
      </c>
      <c r="G94" s="5">
        <f>SUM(H94:P94)</f>
        <v>0</v>
      </c>
      <c r="H94" s="5"/>
      <c r="I94" s="5"/>
      <c r="J94" s="5"/>
      <c r="K94" s="5"/>
      <c r="L94" s="5"/>
      <c r="M94" s="5"/>
      <c r="N94" s="5"/>
      <c r="O94" s="5"/>
      <c r="P94" s="5"/>
    </row>
    <row r="95" spans="2:16" ht="29.25" customHeight="1" x14ac:dyDescent="0.25">
      <c r="B95" s="34"/>
      <c r="C95" s="30"/>
      <c r="D95" s="30"/>
      <c r="E95" s="31"/>
      <c r="F95" s="7" t="s">
        <v>4</v>
      </c>
      <c r="G95" s="5">
        <f>SUM(H95:P95)</f>
        <v>0</v>
      </c>
      <c r="H95" s="5"/>
      <c r="I95" s="5"/>
      <c r="J95" s="5"/>
      <c r="K95" s="5"/>
      <c r="L95" s="5"/>
      <c r="M95" s="5"/>
      <c r="N95" s="5"/>
      <c r="O95" s="5"/>
      <c r="P95" s="5"/>
    </row>
    <row r="96" spans="2:16" ht="29.25" customHeight="1" x14ac:dyDescent="0.25">
      <c r="B96" s="34"/>
      <c r="C96" s="30"/>
      <c r="D96" s="30"/>
      <c r="E96" s="31"/>
      <c r="F96" s="10" t="s">
        <v>62</v>
      </c>
      <c r="G96" s="5">
        <f>SUM(H96:P96)</f>
        <v>0</v>
      </c>
      <c r="H96" s="5"/>
      <c r="I96" s="5"/>
      <c r="J96" s="5"/>
      <c r="K96" s="5"/>
      <c r="L96" s="5"/>
      <c r="M96" s="5"/>
      <c r="N96" s="5"/>
      <c r="O96" s="5"/>
      <c r="P96" s="5"/>
    </row>
    <row r="97" spans="2:16" ht="29.25" customHeight="1" x14ac:dyDescent="0.25">
      <c r="B97" s="34"/>
      <c r="C97" s="30"/>
      <c r="D97" s="30"/>
      <c r="E97" s="31"/>
      <c r="F97" s="7" t="s">
        <v>5</v>
      </c>
      <c r="G97" s="5">
        <f>SUM(H97:P97)</f>
        <v>3347.6706399999998</v>
      </c>
      <c r="H97" s="5">
        <v>0</v>
      </c>
      <c r="I97" s="5">
        <v>3062.00864</v>
      </c>
      <c r="J97" s="5">
        <v>285.66199999999998</v>
      </c>
      <c r="K97" s="5"/>
      <c r="L97" s="5"/>
      <c r="M97" s="5"/>
      <c r="N97" s="5"/>
      <c r="O97" s="5"/>
      <c r="P97" s="5"/>
    </row>
    <row r="98" spans="2:16" ht="29.25" customHeight="1" x14ac:dyDescent="0.25">
      <c r="B98" s="35"/>
      <c r="C98" s="30"/>
      <c r="D98" s="30"/>
      <c r="E98" s="31"/>
      <c r="F98" s="7" t="s">
        <v>6</v>
      </c>
      <c r="G98" s="5">
        <f>SUM(H98:P98)</f>
        <v>0</v>
      </c>
      <c r="H98" s="5"/>
      <c r="I98" s="5"/>
      <c r="J98" s="5"/>
      <c r="K98" s="5"/>
      <c r="L98" s="5"/>
      <c r="M98" s="5"/>
      <c r="N98" s="5"/>
      <c r="O98" s="5"/>
      <c r="P98" s="5"/>
    </row>
    <row r="99" spans="2:16" ht="29.25" customHeight="1" x14ac:dyDescent="0.25">
      <c r="B99" s="33" t="s">
        <v>87</v>
      </c>
      <c r="C99" s="31" t="s">
        <v>58</v>
      </c>
      <c r="D99" s="30" t="s">
        <v>76</v>
      </c>
      <c r="E99" s="31" t="s">
        <v>27</v>
      </c>
      <c r="F99" s="4" t="s">
        <v>2</v>
      </c>
      <c r="G99" s="5">
        <f t="shared" ref="G99:P99" si="39">SUM(G100:G104)</f>
        <v>1484.64509</v>
      </c>
      <c r="H99" s="5">
        <f t="shared" si="39"/>
        <v>0</v>
      </c>
      <c r="I99" s="5">
        <f t="shared" si="39"/>
        <v>299.96568000000002</v>
      </c>
      <c r="J99" s="5">
        <f t="shared" si="39"/>
        <v>145</v>
      </c>
      <c r="K99" s="5">
        <f t="shared" si="39"/>
        <v>604.67940999999996</v>
      </c>
      <c r="L99" s="5">
        <f t="shared" si="39"/>
        <v>0</v>
      </c>
      <c r="M99" s="5">
        <f>SUM(M100:M104)</f>
        <v>145</v>
      </c>
      <c r="N99" s="5">
        <f>SUM(N100:N104)</f>
        <v>145</v>
      </c>
      <c r="O99" s="5">
        <f t="shared" ref="O99" si="40">SUM(O100:O104)</f>
        <v>145</v>
      </c>
      <c r="P99" s="5">
        <f t="shared" si="39"/>
        <v>0</v>
      </c>
    </row>
    <row r="100" spans="2:16" ht="29.25" customHeight="1" x14ac:dyDescent="0.25">
      <c r="B100" s="34"/>
      <c r="C100" s="31"/>
      <c r="D100" s="30"/>
      <c r="E100" s="31"/>
      <c r="F100" s="7" t="s">
        <v>3</v>
      </c>
      <c r="G100" s="5">
        <f>SUM(H100:P100)</f>
        <v>0</v>
      </c>
      <c r="H100" s="5"/>
      <c r="I100" s="5"/>
      <c r="J100" s="5"/>
      <c r="K100" s="5"/>
      <c r="L100" s="5"/>
      <c r="M100" s="5"/>
      <c r="N100" s="5"/>
      <c r="O100" s="5"/>
      <c r="P100" s="5"/>
    </row>
    <row r="101" spans="2:16" ht="29.25" customHeight="1" x14ac:dyDescent="0.25">
      <c r="B101" s="34"/>
      <c r="C101" s="31"/>
      <c r="D101" s="30"/>
      <c r="E101" s="31"/>
      <c r="F101" s="7" t="s">
        <v>4</v>
      </c>
      <c r="G101" s="5">
        <f>SUM(H101:P101)</f>
        <v>0</v>
      </c>
      <c r="H101" s="5"/>
      <c r="I101" s="5"/>
      <c r="J101" s="5"/>
      <c r="K101" s="5"/>
      <c r="L101" s="5"/>
      <c r="M101" s="5"/>
      <c r="N101" s="5"/>
      <c r="O101" s="5"/>
      <c r="P101" s="5"/>
    </row>
    <row r="102" spans="2:16" ht="29.25" customHeight="1" x14ac:dyDescent="0.25">
      <c r="B102" s="34"/>
      <c r="C102" s="31"/>
      <c r="D102" s="30"/>
      <c r="E102" s="31"/>
      <c r="F102" s="10" t="s">
        <v>62</v>
      </c>
      <c r="G102" s="5">
        <f>SUM(H102:P102)</f>
        <v>0</v>
      </c>
      <c r="H102" s="5"/>
      <c r="I102" s="5"/>
      <c r="J102" s="5"/>
      <c r="K102" s="5"/>
      <c r="L102" s="5"/>
      <c r="M102" s="5"/>
      <c r="N102" s="5"/>
      <c r="O102" s="5"/>
      <c r="P102" s="5"/>
    </row>
    <row r="103" spans="2:16" ht="29.25" customHeight="1" x14ac:dyDescent="0.25">
      <c r="B103" s="34"/>
      <c r="C103" s="31"/>
      <c r="D103" s="30"/>
      <c r="E103" s="31"/>
      <c r="F103" s="7" t="s">
        <v>5</v>
      </c>
      <c r="G103" s="5">
        <f>SUM(H103:P103)</f>
        <v>1484.64509</v>
      </c>
      <c r="H103" s="5">
        <v>0</v>
      </c>
      <c r="I103" s="5">
        <v>299.96568000000002</v>
      </c>
      <c r="J103" s="5">
        <v>145</v>
      </c>
      <c r="K103" s="5">
        <f>752.718-148.03859</f>
        <v>604.67940999999996</v>
      </c>
      <c r="L103" s="5">
        <v>0</v>
      </c>
      <c r="M103" s="5">
        <v>145</v>
      </c>
      <c r="N103" s="5">
        <v>145</v>
      </c>
      <c r="O103" s="5">
        <v>145</v>
      </c>
      <c r="P103" s="5">
        <v>0</v>
      </c>
    </row>
    <row r="104" spans="2:16" ht="29.25" customHeight="1" x14ac:dyDescent="0.25">
      <c r="B104" s="35"/>
      <c r="C104" s="31"/>
      <c r="D104" s="30"/>
      <c r="E104" s="31"/>
      <c r="F104" s="7" t="s">
        <v>6</v>
      </c>
      <c r="G104" s="5">
        <f>SUM(H104:P104)</f>
        <v>0</v>
      </c>
      <c r="H104" s="5"/>
      <c r="I104" s="5"/>
      <c r="J104" s="5"/>
      <c r="K104" s="5"/>
      <c r="L104" s="5"/>
      <c r="M104" s="5"/>
      <c r="N104" s="5"/>
      <c r="O104" s="5"/>
      <c r="P104" s="5"/>
    </row>
    <row r="105" spans="2:16" ht="15.75" hidden="1" customHeight="1" x14ac:dyDescent="0.25">
      <c r="B105" s="33"/>
      <c r="C105" s="38" t="s">
        <v>11</v>
      </c>
      <c r="D105" s="38"/>
      <c r="E105" s="46" t="s">
        <v>12</v>
      </c>
      <c r="F105" s="4" t="s">
        <v>2</v>
      </c>
      <c r="G105" s="5">
        <v>0</v>
      </c>
      <c r="H105" s="5">
        <v>0</v>
      </c>
      <c r="I105" s="5"/>
      <c r="J105" s="5">
        <v>0</v>
      </c>
      <c r="K105" s="5"/>
      <c r="L105" s="5"/>
      <c r="M105" s="5"/>
      <c r="N105" s="5"/>
      <c r="O105" s="5"/>
      <c r="P105" s="5"/>
    </row>
    <row r="106" spans="2:16" ht="15.75" hidden="1" customHeight="1" x14ac:dyDescent="0.25">
      <c r="B106" s="41"/>
      <c r="C106" s="39"/>
      <c r="D106" s="39"/>
      <c r="E106" s="46"/>
      <c r="F106" s="7" t="s">
        <v>3</v>
      </c>
      <c r="G106" s="5">
        <v>0</v>
      </c>
      <c r="H106" s="5"/>
      <c r="I106" s="5"/>
      <c r="J106" s="5"/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41"/>
      <c r="C107" s="39"/>
      <c r="D107" s="39"/>
      <c r="E107" s="46"/>
      <c r="F107" s="7" t="s">
        <v>4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41"/>
      <c r="C108" s="39"/>
      <c r="D108" s="39"/>
      <c r="E108" s="46"/>
      <c r="F108" s="7" t="s">
        <v>5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0.5" hidden="1" customHeight="1" x14ac:dyDescent="0.25">
      <c r="B109" s="42"/>
      <c r="C109" s="40"/>
      <c r="D109" s="40"/>
      <c r="E109" s="46"/>
      <c r="F109" s="7" t="s">
        <v>6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21" customHeight="1" x14ac:dyDescent="0.25">
      <c r="B110" s="56" t="s">
        <v>43</v>
      </c>
      <c r="C110" s="36" t="s">
        <v>44</v>
      </c>
      <c r="D110" s="30"/>
      <c r="E110" s="46" t="s">
        <v>12</v>
      </c>
      <c r="F110" s="4" t="s">
        <v>2</v>
      </c>
      <c r="G110" s="8">
        <f t="shared" ref="G110:P110" si="41">SUM(G111:G115)</f>
        <v>1093126.5957199996</v>
      </c>
      <c r="H110" s="8">
        <f t="shared" si="41"/>
        <v>0</v>
      </c>
      <c r="I110" s="8">
        <f t="shared" si="41"/>
        <v>27408.394240000001</v>
      </c>
      <c r="J110" s="8">
        <f t="shared" si="41"/>
        <v>86505.815000000017</v>
      </c>
      <c r="K110" s="8">
        <f t="shared" si="41"/>
        <v>164797.62641000003</v>
      </c>
      <c r="L110" s="8">
        <f>SUM(L111:L115)</f>
        <v>339770.44286000001</v>
      </c>
      <c r="M110" s="8">
        <f>SUM(M111:M115)</f>
        <v>364773.62257000001</v>
      </c>
      <c r="N110" s="8">
        <f>SUM(N111:N115)</f>
        <v>109870.69464</v>
      </c>
      <c r="O110" s="8">
        <f t="shared" ref="O110" si="42">SUM(O111:O115)</f>
        <v>0</v>
      </c>
      <c r="P110" s="8">
        <f t="shared" si="41"/>
        <v>0</v>
      </c>
    </row>
    <row r="111" spans="2:16" ht="29.25" customHeight="1" x14ac:dyDescent="0.25">
      <c r="B111" s="56"/>
      <c r="C111" s="36"/>
      <c r="D111" s="30"/>
      <c r="E111" s="46"/>
      <c r="F111" s="4" t="s">
        <v>3</v>
      </c>
      <c r="G111" s="8">
        <f>SUM(I111:P111)</f>
        <v>798718.52052999986</v>
      </c>
      <c r="H111" s="8"/>
      <c r="I111" s="8">
        <f>I117+I123+I134+I140+I146+I152+I158+I170+I164</f>
        <v>23943.79</v>
      </c>
      <c r="J111" s="8">
        <f t="shared" ref="J111:P111" si="43">J117+J123+J134+J140+J146+J152+J158+J170+J164</f>
        <v>84150.000000000015</v>
      </c>
      <c r="K111" s="8">
        <f>K117+K123+K134+K140+K146+K152+K158+K170+K164</f>
        <v>121770</v>
      </c>
      <c r="L111" s="8">
        <f>L117+L123+L134+L140+L146+L152+L158+L170+L164</f>
        <v>241334.43806000001</v>
      </c>
      <c r="M111" s="8">
        <f t="shared" si="43"/>
        <v>218748.30476999999</v>
      </c>
      <c r="N111" s="8">
        <f t="shared" si="43"/>
        <v>108771.9877</v>
      </c>
      <c r="O111" s="8">
        <f t="shared" ref="O111" si="44">O117+O123+O134+O140+O146+O152+O158+O170+O164</f>
        <v>0</v>
      </c>
      <c r="P111" s="8">
        <f t="shared" si="43"/>
        <v>0</v>
      </c>
    </row>
    <row r="112" spans="2:16" ht="30" customHeight="1" x14ac:dyDescent="0.25">
      <c r="B112" s="56"/>
      <c r="C112" s="36"/>
      <c r="D112" s="30"/>
      <c r="E112" s="46"/>
      <c r="F112" s="4" t="s">
        <v>4</v>
      </c>
      <c r="G112" s="8">
        <f>SUM(I112:P112)</f>
        <v>9326.0073800000009</v>
      </c>
      <c r="H112" s="8"/>
      <c r="I112" s="8">
        <f t="shared" ref="I112:P115" si="45">I118+I124+I135+I141+I147+I153+I159+I171+I165</f>
        <v>1500</v>
      </c>
      <c r="J112" s="8">
        <f t="shared" si="45"/>
        <v>849.99999999999989</v>
      </c>
      <c r="K112" s="8">
        <f t="shared" si="45"/>
        <v>1230.00001</v>
      </c>
      <c r="L112" s="8">
        <f t="shared" si="45"/>
        <v>2437.7216000000003</v>
      </c>
      <c r="M112" s="8">
        <f t="shared" si="45"/>
        <v>2209.5788299999999</v>
      </c>
      <c r="N112" s="8">
        <f t="shared" si="45"/>
        <v>1098.70694</v>
      </c>
      <c r="O112" s="8">
        <f t="shared" ref="O112" si="46">O118+O124+O135+O141+O147+O153+O159+O171+O165</f>
        <v>0</v>
      </c>
      <c r="P112" s="8">
        <f t="shared" si="45"/>
        <v>0</v>
      </c>
    </row>
    <row r="113" spans="2:18" ht="30" customHeight="1" x14ac:dyDescent="0.25">
      <c r="B113" s="56"/>
      <c r="C113" s="36"/>
      <c r="D113" s="30"/>
      <c r="E113" s="46"/>
      <c r="F113" s="9" t="s">
        <v>62</v>
      </c>
      <c r="G113" s="8">
        <f>SUM(I113:P113)</f>
        <v>250958.6568</v>
      </c>
      <c r="H113" s="8"/>
      <c r="I113" s="8">
        <f t="shared" si="45"/>
        <v>0</v>
      </c>
      <c r="J113" s="8">
        <f t="shared" si="45"/>
        <v>0</v>
      </c>
      <c r="K113" s="8">
        <f t="shared" si="45"/>
        <v>37973.880000000005</v>
      </c>
      <c r="L113" s="8">
        <f t="shared" si="45"/>
        <v>90000</v>
      </c>
      <c r="M113" s="8">
        <f t="shared" si="45"/>
        <v>122984.77679999999</v>
      </c>
      <c r="N113" s="8">
        <f t="shared" si="45"/>
        <v>0</v>
      </c>
      <c r="O113" s="8">
        <f t="shared" ref="O113" si="47">O119+O125+O136+O142+O148+O154+O160+O172+O166</f>
        <v>0</v>
      </c>
      <c r="P113" s="8">
        <f t="shared" si="45"/>
        <v>0</v>
      </c>
    </row>
    <row r="114" spans="2:18" ht="25.5" x14ac:dyDescent="0.25">
      <c r="B114" s="56"/>
      <c r="C114" s="36"/>
      <c r="D114" s="30"/>
      <c r="E114" s="46"/>
      <c r="F114" s="4" t="s">
        <v>5</v>
      </c>
      <c r="G114" s="8">
        <f>SUM(I114:P114)</f>
        <v>34123.411009999996</v>
      </c>
      <c r="H114" s="8"/>
      <c r="I114" s="8">
        <f t="shared" si="45"/>
        <v>1964.6042400000001</v>
      </c>
      <c r="J114" s="8">
        <f t="shared" si="45"/>
        <v>1505.8150000000001</v>
      </c>
      <c r="K114" s="8">
        <f t="shared" si="45"/>
        <v>3823.7464</v>
      </c>
      <c r="L114" s="8">
        <f>L120+L126+L137+L143+L149+L155+L161+L173+L167</f>
        <v>5998.2831999999999</v>
      </c>
      <c r="M114" s="8">
        <f t="shared" si="45"/>
        <v>20830.962169999999</v>
      </c>
      <c r="N114" s="8">
        <f t="shared" si="45"/>
        <v>0</v>
      </c>
      <c r="O114" s="8">
        <f t="shared" ref="O114" si="48">O120+O126+O137+O143+O149+O155+O161+O173+O167</f>
        <v>0</v>
      </c>
      <c r="P114" s="8">
        <f t="shared" si="45"/>
        <v>0</v>
      </c>
    </row>
    <row r="115" spans="2:18" ht="48" customHeight="1" x14ac:dyDescent="0.25">
      <c r="B115" s="56"/>
      <c r="C115" s="36"/>
      <c r="D115" s="30"/>
      <c r="E115" s="46"/>
      <c r="F115" s="4" t="s">
        <v>6</v>
      </c>
      <c r="G115" s="8">
        <f>SUM(I115:P115)</f>
        <v>0</v>
      </c>
      <c r="H115" s="8"/>
      <c r="I115" s="8">
        <f t="shared" si="45"/>
        <v>0</v>
      </c>
      <c r="J115" s="8">
        <f t="shared" si="45"/>
        <v>0</v>
      </c>
      <c r="K115" s="8">
        <f t="shared" si="45"/>
        <v>0</v>
      </c>
      <c r="L115" s="8">
        <f t="shared" si="45"/>
        <v>0</v>
      </c>
      <c r="M115" s="8">
        <f t="shared" si="45"/>
        <v>0</v>
      </c>
      <c r="N115" s="8">
        <f t="shared" si="45"/>
        <v>0</v>
      </c>
      <c r="O115" s="8">
        <f t="shared" ref="O115" si="49">O121+O127+O138+O144+O150+O156+O162+O174+O168</f>
        <v>0</v>
      </c>
      <c r="P115" s="8">
        <f t="shared" si="45"/>
        <v>0</v>
      </c>
    </row>
    <row r="116" spans="2:18" ht="30.75" customHeight="1" x14ac:dyDescent="0.25">
      <c r="B116" s="32" t="s">
        <v>26</v>
      </c>
      <c r="C116" s="30" t="s">
        <v>68</v>
      </c>
      <c r="D116" s="30">
        <v>2018</v>
      </c>
      <c r="E116" s="31" t="s">
        <v>12</v>
      </c>
      <c r="F116" s="4" t="s">
        <v>2</v>
      </c>
      <c r="G116" s="5">
        <f t="shared" ref="G116:P116" si="50">SUM(G117:G121)</f>
        <v>666.06500000000005</v>
      </c>
      <c r="H116" s="5">
        <f t="shared" si="50"/>
        <v>0</v>
      </c>
      <c r="I116" s="5">
        <f t="shared" si="50"/>
        <v>666.06500000000005</v>
      </c>
      <c r="J116" s="5">
        <f t="shared" si="50"/>
        <v>0</v>
      </c>
      <c r="K116" s="5">
        <f t="shared" si="50"/>
        <v>0</v>
      </c>
      <c r="L116" s="5">
        <f t="shared" si="50"/>
        <v>0</v>
      </c>
      <c r="M116" s="5">
        <f>SUM(M117:M121)</f>
        <v>0</v>
      </c>
      <c r="N116" s="5">
        <f>SUM(N117:N121)</f>
        <v>0</v>
      </c>
      <c r="O116" s="5">
        <f t="shared" ref="O116" si="51">SUM(O117:O121)</f>
        <v>0</v>
      </c>
      <c r="P116" s="5">
        <f t="shared" si="50"/>
        <v>0</v>
      </c>
    </row>
    <row r="117" spans="2:18" ht="30.75" customHeight="1" x14ac:dyDescent="0.25">
      <c r="B117" s="32"/>
      <c r="C117" s="30"/>
      <c r="D117" s="30"/>
      <c r="E117" s="31"/>
      <c r="F117" s="7" t="s">
        <v>3</v>
      </c>
      <c r="G117" s="5">
        <f>SUM(H117:P117)</f>
        <v>0</v>
      </c>
      <c r="H117" s="5"/>
      <c r="I117" s="5"/>
      <c r="J117" s="5"/>
      <c r="K117" s="5"/>
      <c r="L117" s="5"/>
      <c r="M117" s="5"/>
      <c r="N117" s="5"/>
      <c r="O117" s="5"/>
      <c r="P117" s="5"/>
    </row>
    <row r="118" spans="2:18" ht="25.5" customHeight="1" x14ac:dyDescent="0.25">
      <c r="B118" s="32"/>
      <c r="C118" s="30"/>
      <c r="D118" s="30"/>
      <c r="E118" s="31"/>
      <c r="F118" s="7" t="s">
        <v>4</v>
      </c>
      <c r="G118" s="5">
        <f>SUM(H118:P118)</f>
        <v>0</v>
      </c>
      <c r="H118" s="5"/>
      <c r="I118" s="5"/>
      <c r="J118" s="5"/>
      <c r="K118" s="5"/>
      <c r="L118" s="5"/>
      <c r="M118" s="5"/>
      <c r="N118" s="5"/>
      <c r="O118" s="5"/>
      <c r="P118" s="5"/>
    </row>
    <row r="119" spans="2:18" ht="25.5" customHeight="1" x14ac:dyDescent="0.25">
      <c r="B119" s="32"/>
      <c r="C119" s="30"/>
      <c r="D119" s="30"/>
      <c r="E119" s="31"/>
      <c r="F119" s="10" t="s">
        <v>62</v>
      </c>
      <c r="G119" s="5">
        <f>SUM(H119:P119)</f>
        <v>0</v>
      </c>
      <c r="H119" s="5"/>
      <c r="I119" s="5"/>
      <c r="J119" s="5"/>
      <c r="K119" s="5"/>
      <c r="L119" s="5"/>
      <c r="M119" s="5"/>
      <c r="N119" s="5"/>
      <c r="O119" s="5"/>
      <c r="P119" s="5"/>
    </row>
    <row r="120" spans="2:18" ht="33.75" customHeight="1" x14ac:dyDescent="0.25">
      <c r="B120" s="32"/>
      <c r="C120" s="30"/>
      <c r="D120" s="30"/>
      <c r="E120" s="31"/>
      <c r="F120" s="7" t="s">
        <v>5</v>
      </c>
      <c r="G120" s="5">
        <f>SUM(H120:P120)</f>
        <v>666.06500000000005</v>
      </c>
      <c r="H120" s="5"/>
      <c r="I120" s="5">
        <v>666.06500000000005</v>
      </c>
      <c r="J120" s="5"/>
      <c r="K120" s="5"/>
      <c r="L120" s="5"/>
      <c r="M120" s="5"/>
      <c r="N120" s="5"/>
      <c r="O120" s="5"/>
      <c r="P120" s="5"/>
    </row>
    <row r="121" spans="2:18" ht="26.25" customHeight="1" x14ac:dyDescent="0.25">
      <c r="B121" s="32"/>
      <c r="C121" s="30"/>
      <c r="D121" s="30"/>
      <c r="E121" s="31"/>
      <c r="F121" s="7" t="s">
        <v>6</v>
      </c>
      <c r="G121" s="5">
        <f>SUM(H121:P121)</f>
        <v>0</v>
      </c>
      <c r="H121" s="5"/>
      <c r="I121" s="5"/>
      <c r="J121" s="5"/>
      <c r="K121" s="5"/>
      <c r="L121" s="5"/>
      <c r="M121" s="5"/>
      <c r="N121" s="5"/>
      <c r="O121" s="5"/>
      <c r="P121" s="5"/>
    </row>
    <row r="122" spans="2:18" ht="15.75" customHeight="1" x14ac:dyDescent="0.25">
      <c r="B122" s="32" t="s">
        <v>46</v>
      </c>
      <c r="C122" s="30" t="s">
        <v>60</v>
      </c>
      <c r="D122" s="30" t="s">
        <v>82</v>
      </c>
      <c r="E122" s="31" t="s">
        <v>12</v>
      </c>
      <c r="F122" s="4" t="s">
        <v>2</v>
      </c>
      <c r="G122" s="5">
        <f t="shared" ref="G122:P122" si="52">SUM(G123:G127)</f>
        <v>1062886.7781499999</v>
      </c>
      <c r="H122" s="5">
        <f t="shared" si="52"/>
        <v>0</v>
      </c>
      <c r="I122" s="5">
        <f t="shared" si="52"/>
        <v>26140.33</v>
      </c>
      <c r="J122" s="5">
        <f t="shared" si="52"/>
        <v>83115.000000000015</v>
      </c>
      <c r="K122" s="5">
        <f t="shared" si="52"/>
        <v>148452.31001000002</v>
      </c>
      <c r="L122" s="5">
        <f t="shared" si="52"/>
        <v>336291.84286000003</v>
      </c>
      <c r="M122" s="5">
        <f>SUM(M123:M127)</f>
        <v>359016.60064000002</v>
      </c>
      <c r="N122" s="5">
        <f>SUM(N123:N127)</f>
        <v>109870.69464</v>
      </c>
      <c r="O122" s="5">
        <f t="shared" ref="O122" si="53">SUM(O123:O127)</f>
        <v>0</v>
      </c>
      <c r="P122" s="5">
        <f t="shared" si="52"/>
        <v>0</v>
      </c>
    </row>
    <row r="123" spans="2:18" ht="24" customHeight="1" x14ac:dyDescent="0.25">
      <c r="B123" s="32"/>
      <c r="C123" s="30"/>
      <c r="D123" s="30"/>
      <c r="E123" s="31"/>
      <c r="F123" s="7" t="s">
        <v>3</v>
      </c>
      <c r="G123" s="5">
        <f>SUM(H123:P123)</f>
        <v>795411.92053</v>
      </c>
      <c r="H123" s="5"/>
      <c r="I123" s="5">
        <f>23943.79</f>
        <v>23943.79</v>
      </c>
      <c r="J123" s="5">
        <f>9481.70793+20079.27733+21728.70919+26589.6127+1116.06066+110.88396+294.03+289.08+2594.48823</f>
        <v>82283.85000000002</v>
      </c>
      <c r="K123" s="5">
        <v>120329.55</v>
      </c>
      <c r="L123" s="5">
        <f>28287.55908+66317.13+33228.06563+43919.69274+17925.25779+51656.73282</f>
        <v>241334.43806000001</v>
      </c>
      <c r="M123" s="5">
        <f>227578.56939-15.64974-8602.68606-211.92882</f>
        <v>218748.30476999999</v>
      </c>
      <c r="N123" s="5">
        <f>108779.46806-108.77946+101.2991</f>
        <v>108771.9877</v>
      </c>
      <c r="O123" s="5"/>
      <c r="P123" s="5"/>
    </row>
    <row r="124" spans="2:18" ht="30.75" customHeight="1" x14ac:dyDescent="0.25">
      <c r="B124" s="32"/>
      <c r="C124" s="30"/>
      <c r="D124" s="30"/>
      <c r="E124" s="31"/>
      <c r="F124" s="7" t="s">
        <v>4</v>
      </c>
      <c r="G124" s="5">
        <f>SUM(H124:P124)</f>
        <v>9292.6073800000013</v>
      </c>
      <c r="H124" s="5"/>
      <c r="I124" s="5">
        <v>1500</v>
      </c>
      <c r="J124" s="5">
        <f>95.77483+202.82098+219.48191+268.58195+11.27334+1.12004+2.97+2.92+26.20695</f>
        <v>831.15</v>
      </c>
      <c r="K124" s="5">
        <v>1215.45001</v>
      </c>
      <c r="L124" s="5">
        <f>285.73292+669.87+335.63703+443.63326+181.06321+521.78518</f>
        <v>2437.7216000000003</v>
      </c>
      <c r="M124" s="5">
        <f>2068.89609+15.64974-86.89582+211.92882</f>
        <v>2209.5788299999999</v>
      </c>
      <c r="N124" s="5">
        <f>988.90426+108.77946+1.02322</f>
        <v>1098.70694</v>
      </c>
      <c r="O124" s="5"/>
      <c r="P124" s="5"/>
      <c r="Q124" s="16"/>
      <c r="R124" s="16"/>
    </row>
    <row r="125" spans="2:18" ht="30.75" customHeight="1" x14ac:dyDescent="0.25">
      <c r="B125" s="32"/>
      <c r="C125" s="30"/>
      <c r="D125" s="30"/>
      <c r="E125" s="31"/>
      <c r="F125" s="10" t="s">
        <v>62</v>
      </c>
      <c r="G125" s="5">
        <f>SUM(H125:P125)</f>
        <v>239892.08679999999</v>
      </c>
      <c r="H125" s="5"/>
      <c r="I125" s="5"/>
      <c r="J125" s="5"/>
      <c r="K125" s="17">
        <f>26907.31</f>
        <v>26907.31</v>
      </c>
      <c r="L125" s="5">
        <v>90000</v>
      </c>
      <c r="M125" s="5">
        <f>70000+52984.7768</f>
        <v>122984.77679999999</v>
      </c>
      <c r="N125" s="5"/>
      <c r="O125" s="5"/>
      <c r="P125" s="5"/>
      <c r="Q125" s="16"/>
    </row>
    <row r="126" spans="2:18" ht="30.75" customHeight="1" x14ac:dyDescent="0.25">
      <c r="B126" s="32"/>
      <c r="C126" s="30"/>
      <c r="D126" s="30"/>
      <c r="E126" s="31"/>
      <c r="F126" s="7" t="s">
        <v>5</v>
      </c>
      <c r="G126" s="5">
        <f>SUM(H126:P126)</f>
        <v>18290.16344</v>
      </c>
      <c r="H126" s="5"/>
      <c r="I126" s="5">
        <v>696.54</v>
      </c>
      <c r="J126" s="5"/>
      <c r="K126" s="5"/>
      <c r="L126" s="5">
        <f>1535.232+984.4512</f>
        <v>2519.6831999999999</v>
      </c>
      <c r="M126" s="5">
        <f>70.07007+53.03782+14677.4148+273.41755</f>
        <v>15073.94024</v>
      </c>
      <c r="N126" s="5"/>
      <c r="O126" s="5"/>
      <c r="P126" s="5"/>
    </row>
    <row r="127" spans="2:18" ht="25.5" x14ac:dyDescent="0.25">
      <c r="B127" s="32"/>
      <c r="C127" s="30"/>
      <c r="D127" s="30"/>
      <c r="E127" s="31"/>
      <c r="F127" s="7" t="s">
        <v>6</v>
      </c>
      <c r="G127" s="5">
        <f>SUM(H127:P127)</f>
        <v>0</v>
      </c>
      <c r="H127" s="5"/>
      <c r="I127" s="5"/>
      <c r="J127" s="5"/>
      <c r="K127" s="5"/>
      <c r="L127" s="5"/>
      <c r="M127" s="5"/>
      <c r="N127" s="5"/>
      <c r="O127" s="5"/>
      <c r="P127" s="5"/>
      <c r="R127" s="3" t="s">
        <v>79</v>
      </c>
    </row>
    <row r="128" spans="2:18" ht="19.5" hidden="1" customHeight="1" x14ac:dyDescent="0.25">
      <c r="B128" s="32" t="s">
        <v>17</v>
      </c>
      <c r="C128" s="30" t="s">
        <v>18</v>
      </c>
      <c r="D128" s="30" t="s">
        <v>16</v>
      </c>
      <c r="E128" s="46" t="s">
        <v>12</v>
      </c>
      <c r="F128" s="4" t="s">
        <v>2</v>
      </c>
      <c r="G128" s="5">
        <f>SUM(G129:G132)</f>
        <v>0</v>
      </c>
      <c r="H128" s="5">
        <f>SUM(H129:H132)</f>
        <v>0</v>
      </c>
      <c r="I128" s="5">
        <f>SUM(I129:I132)</f>
        <v>0</v>
      </c>
      <c r="J128" s="5">
        <f>SUM(J129:J132)</f>
        <v>0</v>
      </c>
      <c r="K128" s="5"/>
      <c r="L128" s="5"/>
      <c r="M128" s="5">
        <f>SUM(M129:M132)</f>
        <v>0</v>
      </c>
      <c r="N128" s="5">
        <f>SUM(N129:N132)</f>
        <v>0</v>
      </c>
      <c r="O128" s="5">
        <f>SUM(O129:O132)</f>
        <v>0</v>
      </c>
      <c r="P128" s="5">
        <f>SUM(P129:P132)</f>
        <v>0</v>
      </c>
    </row>
    <row r="129" spans="2:16" ht="30.75" hidden="1" customHeight="1" x14ac:dyDescent="0.25">
      <c r="B129" s="32"/>
      <c r="C129" s="30"/>
      <c r="D129" s="30"/>
      <c r="E129" s="46"/>
      <c r="F129" s="7" t="s">
        <v>3</v>
      </c>
      <c r="G129" s="5">
        <f>SUM(H129:P129)</f>
        <v>0</v>
      </c>
      <c r="H129" s="5"/>
      <c r="I129" s="5"/>
      <c r="J129" s="5"/>
      <c r="K129" s="5"/>
      <c r="L129" s="5"/>
      <c r="M129" s="5"/>
      <c r="N129" s="5"/>
      <c r="O129" s="5"/>
      <c r="P129" s="5"/>
    </row>
    <row r="130" spans="2:16" ht="30" hidden="1" customHeight="1" x14ac:dyDescent="0.25">
      <c r="B130" s="32"/>
      <c r="C130" s="30"/>
      <c r="D130" s="30"/>
      <c r="E130" s="46"/>
      <c r="F130" s="7" t="s">
        <v>4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27.75" hidden="1" customHeight="1" x14ac:dyDescent="0.25">
      <c r="B131" s="32"/>
      <c r="C131" s="30"/>
      <c r="D131" s="30"/>
      <c r="E131" s="46"/>
      <c r="F131" s="7" t="s">
        <v>5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6.25" hidden="1" customHeight="1" x14ac:dyDescent="0.25">
      <c r="B132" s="32"/>
      <c r="C132" s="30"/>
      <c r="D132" s="30"/>
      <c r="E132" s="46"/>
      <c r="F132" s="7" t="s">
        <v>6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1" customHeight="1" x14ac:dyDescent="0.25">
      <c r="B133" s="32" t="s">
        <v>47</v>
      </c>
      <c r="C133" s="30" t="s">
        <v>91</v>
      </c>
      <c r="D133" s="30" t="s">
        <v>80</v>
      </c>
      <c r="E133" s="31" t="s">
        <v>12</v>
      </c>
      <c r="F133" s="4" t="s">
        <v>2</v>
      </c>
      <c r="G133" s="5">
        <f t="shared" ref="G133:P133" si="54">SUM(G134:G138)</f>
        <v>12801.55833</v>
      </c>
      <c r="H133" s="5">
        <f t="shared" si="54"/>
        <v>0</v>
      </c>
      <c r="I133" s="5">
        <f t="shared" si="54"/>
        <v>100</v>
      </c>
      <c r="J133" s="5">
        <f t="shared" si="54"/>
        <v>654.99999999999989</v>
      </c>
      <c r="K133" s="5">
        <f t="shared" si="54"/>
        <v>2924.5364</v>
      </c>
      <c r="L133" s="5">
        <f t="shared" si="54"/>
        <v>3365</v>
      </c>
      <c r="M133" s="5">
        <f>SUM(M134:M138)</f>
        <v>5757.0219299999999</v>
      </c>
      <c r="N133" s="5">
        <f>SUM(N134:N138)</f>
        <v>0</v>
      </c>
      <c r="O133" s="5">
        <f t="shared" ref="O133" si="55">SUM(O134:O138)</f>
        <v>0</v>
      </c>
      <c r="P133" s="5">
        <f t="shared" si="54"/>
        <v>0</v>
      </c>
    </row>
    <row r="134" spans="2:16" ht="26.25" customHeight="1" x14ac:dyDescent="0.25">
      <c r="B134" s="32"/>
      <c r="C134" s="30"/>
      <c r="D134" s="30"/>
      <c r="E134" s="31"/>
      <c r="F134" s="7" t="s">
        <v>3</v>
      </c>
      <c r="G134" s="5">
        <f>SUM(H134:P134)</f>
        <v>549.44999999999993</v>
      </c>
      <c r="H134" s="5"/>
      <c r="I134" s="5"/>
      <c r="J134" s="5">
        <f>89.1+178.2+282.15</f>
        <v>549.44999999999993</v>
      </c>
      <c r="K134" s="5"/>
      <c r="L134" s="5"/>
      <c r="M134" s="5"/>
      <c r="N134" s="5"/>
      <c r="O134" s="5"/>
      <c r="P134" s="5"/>
    </row>
    <row r="135" spans="2:16" ht="27" customHeight="1" x14ac:dyDescent="0.25">
      <c r="B135" s="32"/>
      <c r="C135" s="30"/>
      <c r="D135" s="30"/>
      <c r="E135" s="31"/>
      <c r="F135" s="7" t="s">
        <v>4</v>
      </c>
      <c r="G135" s="5">
        <f>SUM(H135:P135)</f>
        <v>5.5500000000000007</v>
      </c>
      <c r="H135" s="5"/>
      <c r="I135" s="5"/>
      <c r="J135" s="5">
        <f>0.9+1.8+2.85</f>
        <v>5.5500000000000007</v>
      </c>
      <c r="K135" s="5"/>
      <c r="L135" s="5"/>
      <c r="M135" s="5"/>
      <c r="N135" s="5"/>
      <c r="O135" s="5"/>
      <c r="P135" s="5"/>
    </row>
    <row r="136" spans="2:16" ht="27" customHeight="1" x14ac:dyDescent="0.25">
      <c r="B136" s="32"/>
      <c r="C136" s="30"/>
      <c r="D136" s="30"/>
      <c r="E136" s="31"/>
      <c r="F136" s="10" t="s">
        <v>62</v>
      </c>
      <c r="G136" s="5">
        <f>SUM(H136:P136)</f>
        <v>0</v>
      </c>
      <c r="H136" s="5"/>
      <c r="I136" s="5"/>
      <c r="J136" s="5"/>
      <c r="K136" s="5"/>
      <c r="L136" s="5"/>
      <c r="M136" s="5"/>
      <c r="N136" s="5"/>
      <c r="O136" s="5"/>
      <c r="P136" s="5"/>
    </row>
    <row r="137" spans="2:16" ht="25.5" customHeight="1" x14ac:dyDescent="0.25">
      <c r="B137" s="32"/>
      <c r="C137" s="30"/>
      <c r="D137" s="30"/>
      <c r="E137" s="31"/>
      <c r="F137" s="7" t="s">
        <v>5</v>
      </c>
      <c r="G137" s="5">
        <f>SUM(H137:P137)</f>
        <v>12246.55833</v>
      </c>
      <c r="H137" s="5"/>
      <c r="I137" s="5">
        <f>100</f>
        <v>100</v>
      </c>
      <c r="J137" s="5">
        <f>100</f>
        <v>100</v>
      </c>
      <c r="K137" s="5">
        <f>2884.5364+40</f>
        <v>2924.5364</v>
      </c>
      <c r="L137" s="5">
        <f>598+595+598+385+590+599</f>
        <v>3365</v>
      </c>
      <c r="M137" s="5">
        <v>5757.0219299999999</v>
      </c>
      <c r="N137" s="5"/>
      <c r="O137" s="5"/>
      <c r="P137" s="5"/>
    </row>
    <row r="138" spans="2:16" ht="29.25" customHeight="1" x14ac:dyDescent="0.25">
      <c r="B138" s="32"/>
      <c r="C138" s="30"/>
      <c r="D138" s="30"/>
      <c r="E138" s="31"/>
      <c r="F138" s="7" t="s">
        <v>6</v>
      </c>
      <c r="G138" s="5">
        <f>SUM(H138:P138)</f>
        <v>0</v>
      </c>
      <c r="H138" s="5"/>
      <c r="I138" s="5"/>
      <c r="J138" s="5"/>
      <c r="K138" s="5"/>
      <c r="L138" s="5"/>
      <c r="M138" s="5"/>
      <c r="N138" s="5"/>
      <c r="O138" s="5"/>
      <c r="P138" s="5"/>
    </row>
    <row r="139" spans="2:16" ht="21.75" customHeight="1" x14ac:dyDescent="0.25">
      <c r="B139" s="32" t="s">
        <v>48</v>
      </c>
      <c r="C139" s="30" t="s">
        <v>65</v>
      </c>
      <c r="D139" s="30" t="s">
        <v>77</v>
      </c>
      <c r="E139" s="31" t="s">
        <v>55</v>
      </c>
      <c r="F139" s="4" t="s">
        <v>2</v>
      </c>
      <c r="G139" s="5">
        <f t="shared" ref="G139:P139" si="56">SUM(G140:G144)</f>
        <v>7101.2092400000001</v>
      </c>
      <c r="H139" s="5">
        <f t="shared" si="56"/>
        <v>0</v>
      </c>
      <c r="I139" s="5">
        <f t="shared" si="56"/>
        <v>501.99923999999999</v>
      </c>
      <c r="J139" s="5">
        <f t="shared" si="56"/>
        <v>0</v>
      </c>
      <c r="K139" s="5">
        <f t="shared" si="56"/>
        <v>6599.21</v>
      </c>
      <c r="L139" s="5">
        <f t="shared" si="56"/>
        <v>0</v>
      </c>
      <c r="M139" s="5">
        <f>SUM(M140:M144)</f>
        <v>0</v>
      </c>
      <c r="N139" s="5">
        <f>SUM(N140:N144)</f>
        <v>0</v>
      </c>
      <c r="O139" s="5">
        <f t="shared" ref="O139" si="57">SUM(O140:O144)</f>
        <v>0</v>
      </c>
      <c r="P139" s="5">
        <f t="shared" si="56"/>
        <v>0</v>
      </c>
    </row>
    <row r="140" spans="2:16" ht="26.25" customHeight="1" x14ac:dyDescent="0.25">
      <c r="B140" s="32"/>
      <c r="C140" s="30"/>
      <c r="D140" s="30"/>
      <c r="E140" s="31"/>
      <c r="F140" s="7" t="s">
        <v>3</v>
      </c>
      <c r="G140" s="5">
        <f>SUM(H140:P140)</f>
        <v>0</v>
      </c>
      <c r="H140" s="5"/>
      <c r="I140" s="5"/>
      <c r="J140" s="5"/>
      <c r="K140" s="5"/>
      <c r="L140" s="5"/>
      <c r="M140" s="5"/>
      <c r="N140" s="5"/>
      <c r="O140" s="5"/>
      <c r="P140" s="5"/>
    </row>
    <row r="141" spans="2:16" ht="25.5" customHeight="1" x14ac:dyDescent="0.25">
      <c r="B141" s="32"/>
      <c r="C141" s="30"/>
      <c r="D141" s="30"/>
      <c r="E141" s="31"/>
      <c r="F141" s="7" t="s">
        <v>4</v>
      </c>
      <c r="G141" s="5">
        <f>SUM(H141:P141)</f>
        <v>0</v>
      </c>
      <c r="H141" s="5"/>
      <c r="I141" s="5"/>
      <c r="J141" s="5"/>
      <c r="K141" s="5"/>
      <c r="L141" s="5"/>
      <c r="M141" s="5"/>
      <c r="N141" s="5"/>
      <c r="O141" s="5"/>
      <c r="P141" s="5"/>
    </row>
    <row r="142" spans="2:16" ht="25.5" customHeight="1" x14ac:dyDescent="0.25">
      <c r="B142" s="32"/>
      <c r="C142" s="30"/>
      <c r="D142" s="30"/>
      <c r="E142" s="31"/>
      <c r="F142" s="10" t="s">
        <v>62</v>
      </c>
      <c r="G142" s="5">
        <f>SUM(H142:P142)</f>
        <v>5700</v>
      </c>
      <c r="H142" s="5"/>
      <c r="I142" s="5"/>
      <c r="J142" s="5"/>
      <c r="K142" s="5">
        <v>5700</v>
      </c>
      <c r="L142" s="5"/>
      <c r="M142" s="5"/>
      <c r="N142" s="5"/>
      <c r="O142" s="5"/>
      <c r="P142" s="5"/>
    </row>
    <row r="143" spans="2:16" ht="27.75" customHeight="1" x14ac:dyDescent="0.25">
      <c r="B143" s="32"/>
      <c r="C143" s="30"/>
      <c r="D143" s="30"/>
      <c r="E143" s="31"/>
      <c r="F143" s="7" t="s">
        <v>5</v>
      </c>
      <c r="G143" s="5">
        <f>SUM(H143:P143)</f>
        <v>1401.2092400000001</v>
      </c>
      <c r="H143" s="5"/>
      <c r="I143" s="5">
        <v>501.99923999999999</v>
      </c>
      <c r="J143" s="5"/>
      <c r="K143" s="5">
        <f>1149.21-250</f>
        <v>899.21</v>
      </c>
      <c r="L143" s="5">
        <v>0</v>
      </c>
      <c r="M143" s="5"/>
      <c r="N143" s="5"/>
      <c r="O143" s="5"/>
      <c r="P143" s="5"/>
    </row>
    <row r="144" spans="2:16" ht="59.25" customHeight="1" x14ac:dyDescent="0.25">
      <c r="B144" s="32"/>
      <c r="C144" s="30"/>
      <c r="D144" s="30"/>
      <c r="E144" s="31"/>
      <c r="F144" s="7" t="s">
        <v>6</v>
      </c>
      <c r="G144" s="5">
        <f>SUM(H144:P144)</f>
        <v>0</v>
      </c>
      <c r="H144" s="5"/>
      <c r="I144" s="5"/>
      <c r="J144" s="5"/>
      <c r="K144" s="5"/>
      <c r="L144" s="5"/>
      <c r="M144" s="5"/>
      <c r="N144" s="5"/>
      <c r="O144" s="5"/>
      <c r="P144" s="5"/>
    </row>
    <row r="145" spans="2:16" ht="15.75" customHeight="1" x14ac:dyDescent="0.25">
      <c r="B145" s="32" t="s">
        <v>49</v>
      </c>
      <c r="C145" s="30" t="s">
        <v>69</v>
      </c>
      <c r="D145" s="30">
        <v>2019</v>
      </c>
      <c r="E145" s="31" t="s">
        <v>12</v>
      </c>
      <c r="F145" s="4" t="s">
        <v>2</v>
      </c>
      <c r="G145" s="5">
        <f t="shared" ref="G145:P145" si="58">SUM(G146:G150)</f>
        <v>1405.8150000000001</v>
      </c>
      <c r="H145" s="5">
        <f t="shared" si="58"/>
        <v>0</v>
      </c>
      <c r="I145" s="5">
        <f t="shared" si="58"/>
        <v>0</v>
      </c>
      <c r="J145" s="5">
        <f t="shared" si="58"/>
        <v>1405.8150000000001</v>
      </c>
      <c r="K145" s="5">
        <f t="shared" si="58"/>
        <v>0</v>
      </c>
      <c r="L145" s="5">
        <v>0</v>
      </c>
      <c r="M145" s="5">
        <f>SUM(M146:M150)</f>
        <v>0</v>
      </c>
      <c r="N145" s="5">
        <f>SUM(N146:N150)</f>
        <v>0</v>
      </c>
      <c r="O145" s="5">
        <f t="shared" ref="O145" si="59">SUM(O146:O150)</f>
        <v>0</v>
      </c>
      <c r="P145" s="5">
        <f t="shared" si="58"/>
        <v>0</v>
      </c>
    </row>
    <row r="146" spans="2:16" ht="27" customHeight="1" x14ac:dyDescent="0.25">
      <c r="B146" s="32"/>
      <c r="C146" s="30"/>
      <c r="D146" s="30"/>
      <c r="E146" s="31"/>
      <c r="F146" s="7" t="s">
        <v>3</v>
      </c>
      <c r="G146" s="5">
        <f>SUM(H146:P146)</f>
        <v>0</v>
      </c>
      <c r="H146" s="5"/>
      <c r="I146" s="5"/>
      <c r="J146" s="5"/>
      <c r="K146" s="5"/>
      <c r="L146" s="5"/>
      <c r="M146" s="5"/>
      <c r="N146" s="5"/>
      <c r="O146" s="5"/>
      <c r="P146" s="5"/>
    </row>
    <row r="147" spans="2:16" ht="27.75" customHeight="1" x14ac:dyDescent="0.25">
      <c r="B147" s="32"/>
      <c r="C147" s="30"/>
      <c r="D147" s="30"/>
      <c r="E147" s="31"/>
      <c r="F147" s="7" t="s">
        <v>4</v>
      </c>
      <c r="G147" s="5">
        <f>SUM(H147:P147)</f>
        <v>0</v>
      </c>
      <c r="H147" s="5"/>
      <c r="I147" s="5"/>
      <c r="J147" s="5"/>
      <c r="K147" s="5"/>
      <c r="L147" s="5"/>
      <c r="M147" s="5"/>
      <c r="N147" s="5"/>
      <c r="O147" s="5"/>
      <c r="P147" s="5"/>
    </row>
    <row r="148" spans="2:16" ht="27.75" customHeight="1" x14ac:dyDescent="0.25">
      <c r="B148" s="32"/>
      <c r="C148" s="30"/>
      <c r="D148" s="30"/>
      <c r="E148" s="31"/>
      <c r="F148" s="10" t="s">
        <v>62</v>
      </c>
      <c r="G148" s="5">
        <f>SUM(H148:P148)</f>
        <v>0</v>
      </c>
      <c r="H148" s="5"/>
      <c r="I148" s="5"/>
      <c r="J148" s="5"/>
      <c r="K148" s="5"/>
      <c r="L148" s="5"/>
      <c r="M148" s="5"/>
      <c r="N148" s="5"/>
      <c r="O148" s="5"/>
      <c r="P148" s="5"/>
    </row>
    <row r="149" spans="2:16" ht="25.5" x14ac:dyDescent="0.25">
      <c r="B149" s="32"/>
      <c r="C149" s="30"/>
      <c r="D149" s="30"/>
      <c r="E149" s="31"/>
      <c r="F149" s="7" t="s">
        <v>5</v>
      </c>
      <c r="G149" s="5">
        <f>SUM(H149:P149)</f>
        <v>1405.8150000000001</v>
      </c>
      <c r="H149" s="5"/>
      <c r="I149" s="5"/>
      <c r="J149" s="5">
        <v>1405.8150000000001</v>
      </c>
      <c r="K149" s="5"/>
      <c r="L149" s="5"/>
      <c r="M149" s="5"/>
      <c r="N149" s="5"/>
      <c r="O149" s="5"/>
      <c r="P149" s="5"/>
    </row>
    <row r="150" spans="2:16" ht="25.5" x14ac:dyDescent="0.25">
      <c r="B150" s="32"/>
      <c r="C150" s="30"/>
      <c r="D150" s="30"/>
      <c r="E150" s="31"/>
      <c r="F150" s="7" t="s">
        <v>6</v>
      </c>
      <c r="G150" s="5">
        <f>SUM(H150:P150)</f>
        <v>0</v>
      </c>
      <c r="H150" s="5"/>
      <c r="I150" s="5"/>
      <c r="J150" s="5"/>
      <c r="K150" s="5"/>
      <c r="L150" s="5"/>
      <c r="M150" s="5"/>
      <c r="N150" s="5"/>
      <c r="O150" s="5"/>
      <c r="P150" s="5"/>
    </row>
    <row r="151" spans="2:16" x14ac:dyDescent="0.25">
      <c r="B151" s="32" t="s">
        <v>50</v>
      </c>
      <c r="C151" s="30" t="s">
        <v>61</v>
      </c>
      <c r="D151" s="30" t="s">
        <v>56</v>
      </c>
      <c r="E151" s="31" t="s">
        <v>12</v>
      </c>
      <c r="F151" s="4" t="s">
        <v>2</v>
      </c>
      <c r="G151" s="5">
        <f t="shared" ref="G151:P151" si="60">SUM(G152:G156)</f>
        <v>2635</v>
      </c>
      <c r="H151" s="5">
        <f t="shared" si="60"/>
        <v>0</v>
      </c>
      <c r="I151" s="5">
        <f t="shared" si="60"/>
        <v>0</v>
      </c>
      <c r="J151" s="5">
        <f t="shared" si="60"/>
        <v>1180</v>
      </c>
      <c r="K151" s="5">
        <f t="shared" si="60"/>
        <v>1455</v>
      </c>
      <c r="L151" s="5">
        <f t="shared" si="60"/>
        <v>0</v>
      </c>
      <c r="M151" s="5">
        <f>SUM(M152:M156)</f>
        <v>0</v>
      </c>
      <c r="N151" s="5">
        <f>SUM(N152:N156)</f>
        <v>0</v>
      </c>
      <c r="O151" s="5">
        <f t="shared" ref="O151" si="61">SUM(O152:O156)</f>
        <v>0</v>
      </c>
      <c r="P151" s="5">
        <f t="shared" si="60"/>
        <v>0</v>
      </c>
    </row>
    <row r="152" spans="2:16" ht="25.5" customHeight="1" x14ac:dyDescent="0.25">
      <c r="B152" s="32"/>
      <c r="C152" s="30"/>
      <c r="D152" s="30"/>
      <c r="E152" s="31"/>
      <c r="F152" s="7" t="s">
        <v>3</v>
      </c>
      <c r="G152" s="5">
        <f>SUM(H152:P152)</f>
        <v>2608.65</v>
      </c>
      <c r="H152" s="5"/>
      <c r="I152" s="5"/>
      <c r="J152" s="5">
        <f>292.05+292.05+292.05+292.05</f>
        <v>1168.2</v>
      </c>
      <c r="K152" s="5">
        <v>1440.45</v>
      </c>
      <c r="L152" s="5"/>
      <c r="M152" s="5"/>
      <c r="N152" s="5"/>
      <c r="O152" s="5"/>
      <c r="P152" s="5"/>
    </row>
    <row r="153" spans="2:16" ht="25.5" x14ac:dyDescent="0.25">
      <c r="B153" s="32"/>
      <c r="C153" s="30"/>
      <c r="D153" s="30"/>
      <c r="E153" s="31"/>
      <c r="F153" s="7" t="s">
        <v>4</v>
      </c>
      <c r="G153" s="5">
        <f>SUM(H153:P153)</f>
        <v>26.35</v>
      </c>
      <c r="H153" s="5"/>
      <c r="I153" s="5"/>
      <c r="J153" s="5">
        <f>2.95+2.95+2.95+2.95</f>
        <v>11.8</v>
      </c>
      <c r="K153" s="5">
        <v>14.55</v>
      </c>
      <c r="L153" s="5"/>
      <c r="M153" s="5"/>
      <c r="N153" s="5"/>
      <c r="O153" s="5"/>
      <c r="P153" s="5"/>
    </row>
    <row r="154" spans="2:16" ht="25.5" x14ac:dyDescent="0.25">
      <c r="B154" s="32"/>
      <c r="C154" s="30"/>
      <c r="D154" s="30"/>
      <c r="E154" s="31"/>
      <c r="F154" s="10" t="s">
        <v>62</v>
      </c>
      <c r="G154" s="5">
        <f>SUM(H154:P154)</f>
        <v>0</v>
      </c>
      <c r="H154" s="5"/>
      <c r="I154" s="5"/>
      <c r="J154" s="5"/>
      <c r="K154" s="5"/>
      <c r="L154" s="5"/>
      <c r="M154" s="5"/>
      <c r="N154" s="5"/>
      <c r="O154" s="5"/>
      <c r="P154" s="5"/>
    </row>
    <row r="155" spans="2:16" ht="25.5" x14ac:dyDescent="0.25">
      <c r="B155" s="32"/>
      <c r="C155" s="30"/>
      <c r="D155" s="30"/>
      <c r="E155" s="31"/>
      <c r="F155" s="7" t="s">
        <v>5</v>
      </c>
      <c r="G155" s="5">
        <f>SUM(H155:P155)</f>
        <v>0</v>
      </c>
      <c r="H155" s="5"/>
      <c r="I155" s="5"/>
      <c r="J155" s="5"/>
      <c r="K155" s="5"/>
      <c r="L155" s="5"/>
      <c r="M155" s="5"/>
      <c r="N155" s="5"/>
      <c r="O155" s="5"/>
      <c r="P155" s="5"/>
    </row>
    <row r="156" spans="2:16" ht="36" customHeight="1" x14ac:dyDescent="0.25">
      <c r="B156" s="32"/>
      <c r="C156" s="30"/>
      <c r="D156" s="30"/>
      <c r="E156" s="31"/>
      <c r="F156" s="7" t="s">
        <v>6</v>
      </c>
      <c r="G156" s="5">
        <f>SUM(H156:P156)</f>
        <v>0</v>
      </c>
      <c r="H156" s="5"/>
      <c r="I156" s="5"/>
      <c r="J156" s="5"/>
      <c r="K156" s="5"/>
      <c r="L156" s="5"/>
      <c r="M156" s="5"/>
      <c r="N156" s="5"/>
      <c r="O156" s="5"/>
      <c r="P156" s="5"/>
    </row>
    <row r="157" spans="2:16" ht="24.75" customHeight="1" x14ac:dyDescent="0.25">
      <c r="B157" s="32" t="s">
        <v>52</v>
      </c>
      <c r="C157" s="30" t="s">
        <v>57</v>
      </c>
      <c r="D157" s="30">
        <v>2019</v>
      </c>
      <c r="E157" s="31" t="s">
        <v>12</v>
      </c>
      <c r="F157" s="4" t="s">
        <v>2</v>
      </c>
      <c r="G157" s="5">
        <f t="shared" ref="G157:P157" si="62">SUM(G158:G162)</f>
        <v>150</v>
      </c>
      <c r="H157" s="5">
        <f t="shared" si="62"/>
        <v>0</v>
      </c>
      <c r="I157" s="5">
        <f t="shared" si="62"/>
        <v>0</v>
      </c>
      <c r="J157" s="5">
        <f t="shared" si="62"/>
        <v>150</v>
      </c>
      <c r="K157" s="5">
        <f t="shared" si="62"/>
        <v>0</v>
      </c>
      <c r="L157" s="5">
        <f t="shared" si="62"/>
        <v>0</v>
      </c>
      <c r="M157" s="5">
        <f>SUM(M158:M162)</f>
        <v>0</v>
      </c>
      <c r="N157" s="5">
        <f>SUM(N158:N162)</f>
        <v>0</v>
      </c>
      <c r="O157" s="5">
        <f t="shared" ref="O157" si="63">SUM(O158:O162)</f>
        <v>0</v>
      </c>
      <c r="P157" s="5">
        <f t="shared" si="62"/>
        <v>0</v>
      </c>
    </row>
    <row r="158" spans="2:16" ht="24.75" customHeight="1" x14ac:dyDescent="0.25">
      <c r="B158" s="32"/>
      <c r="C158" s="30"/>
      <c r="D158" s="30"/>
      <c r="E158" s="31"/>
      <c r="F158" s="7" t="s">
        <v>3</v>
      </c>
      <c r="G158" s="5">
        <f>SUM(H158:P158)</f>
        <v>148.5</v>
      </c>
      <c r="H158" s="5"/>
      <c r="I158" s="5"/>
      <c r="J158" s="5">
        <f>150*0.99</f>
        <v>148.5</v>
      </c>
      <c r="K158" s="5"/>
      <c r="L158" s="5"/>
      <c r="M158" s="5"/>
      <c r="N158" s="5"/>
      <c r="O158" s="5"/>
      <c r="P158" s="5"/>
    </row>
    <row r="159" spans="2:16" ht="24.75" customHeight="1" x14ac:dyDescent="0.25">
      <c r="B159" s="32"/>
      <c r="C159" s="30"/>
      <c r="D159" s="30"/>
      <c r="E159" s="31"/>
      <c r="F159" s="7" t="s">
        <v>4</v>
      </c>
      <c r="G159" s="5">
        <f>SUM(H159:P159)</f>
        <v>1.5</v>
      </c>
      <c r="H159" s="5"/>
      <c r="I159" s="5"/>
      <c r="J159" s="5">
        <f>150*0.01</f>
        <v>1.5</v>
      </c>
      <c r="K159" s="5"/>
      <c r="L159" s="5"/>
      <c r="M159" s="5"/>
      <c r="N159" s="5"/>
      <c r="O159" s="5"/>
      <c r="P159" s="5"/>
    </row>
    <row r="160" spans="2:16" ht="24.75" customHeight="1" x14ac:dyDescent="0.25">
      <c r="B160" s="32"/>
      <c r="C160" s="30"/>
      <c r="D160" s="30"/>
      <c r="E160" s="31"/>
      <c r="F160" s="10" t="s">
        <v>62</v>
      </c>
      <c r="G160" s="5">
        <f>SUM(H160:P160)</f>
        <v>0</v>
      </c>
      <c r="H160" s="5"/>
      <c r="I160" s="5"/>
      <c r="J160" s="5"/>
      <c r="K160" s="5"/>
      <c r="L160" s="5"/>
      <c r="M160" s="5"/>
      <c r="N160" s="5"/>
      <c r="O160" s="5"/>
      <c r="P160" s="5"/>
    </row>
    <row r="161" spans="2:16" ht="24.75" customHeight="1" x14ac:dyDescent="0.25">
      <c r="B161" s="32"/>
      <c r="C161" s="30"/>
      <c r="D161" s="30"/>
      <c r="E161" s="31"/>
      <c r="F161" s="7" t="s">
        <v>5</v>
      </c>
      <c r="G161" s="5">
        <f>SUM(H161:P161)</f>
        <v>0</v>
      </c>
      <c r="H161" s="5"/>
      <c r="I161" s="5"/>
      <c r="J161" s="5"/>
      <c r="K161" s="5"/>
      <c r="L161" s="5"/>
      <c r="M161" s="5"/>
      <c r="N161" s="5"/>
      <c r="O161" s="5"/>
      <c r="P161" s="5"/>
    </row>
    <row r="162" spans="2:16" ht="24.75" customHeight="1" x14ac:dyDescent="0.25">
      <c r="B162" s="32"/>
      <c r="C162" s="30"/>
      <c r="D162" s="30"/>
      <c r="E162" s="31"/>
      <c r="F162" s="7" t="s">
        <v>6</v>
      </c>
      <c r="G162" s="5">
        <f>SUM(H162:P162)</f>
        <v>0</v>
      </c>
      <c r="H162" s="5"/>
      <c r="I162" s="5"/>
      <c r="J162" s="5"/>
      <c r="K162" s="5"/>
      <c r="L162" s="5"/>
      <c r="M162" s="5"/>
      <c r="N162" s="5"/>
      <c r="O162" s="5"/>
      <c r="P162" s="5"/>
    </row>
    <row r="163" spans="2:16" ht="24.75" customHeight="1" x14ac:dyDescent="0.25">
      <c r="B163" s="32" t="s">
        <v>53</v>
      </c>
      <c r="C163" s="30" t="s">
        <v>63</v>
      </c>
      <c r="D163" s="30">
        <v>2020</v>
      </c>
      <c r="E163" s="31" t="s">
        <v>12</v>
      </c>
      <c r="F163" s="4" t="s">
        <v>2</v>
      </c>
      <c r="G163" s="5">
        <f t="shared" ref="G163:L163" si="64">SUM(G164:G168)</f>
        <v>2500</v>
      </c>
      <c r="H163" s="5">
        <f t="shared" si="64"/>
        <v>0</v>
      </c>
      <c r="I163" s="5">
        <f t="shared" si="64"/>
        <v>0</v>
      </c>
      <c r="J163" s="5">
        <f t="shared" si="64"/>
        <v>0</v>
      </c>
      <c r="K163" s="5">
        <f t="shared" si="64"/>
        <v>2500</v>
      </c>
      <c r="L163" s="5">
        <f t="shared" si="64"/>
        <v>0</v>
      </c>
      <c r="M163" s="5">
        <f>SUM(M164:M168)</f>
        <v>0</v>
      </c>
      <c r="N163" s="5">
        <f>SUM(N164:N168)</f>
        <v>0</v>
      </c>
      <c r="O163" s="5">
        <f>SUM(O164:O168)</f>
        <v>0</v>
      </c>
      <c r="P163" s="5">
        <f>SUM(P164:P168)</f>
        <v>0</v>
      </c>
    </row>
    <row r="164" spans="2:16" ht="24.75" customHeight="1" x14ac:dyDescent="0.25">
      <c r="B164" s="32"/>
      <c r="C164" s="30"/>
      <c r="D164" s="30"/>
      <c r="E164" s="31"/>
      <c r="F164" s="7" t="s">
        <v>3</v>
      </c>
      <c r="G164" s="5">
        <f>SUM(H164:P164)</f>
        <v>0</v>
      </c>
      <c r="H164" s="5"/>
      <c r="I164" s="5"/>
      <c r="J164" s="5"/>
      <c r="K164" s="5"/>
      <c r="L164" s="5"/>
      <c r="M164" s="5"/>
      <c r="N164" s="5"/>
      <c r="O164" s="5"/>
      <c r="P164" s="5"/>
    </row>
    <row r="165" spans="2:16" ht="24.75" customHeight="1" x14ac:dyDescent="0.25">
      <c r="B165" s="32"/>
      <c r="C165" s="30"/>
      <c r="D165" s="30"/>
      <c r="E165" s="31"/>
      <c r="F165" s="7" t="s">
        <v>4</v>
      </c>
      <c r="G165" s="5">
        <f>SUM(H165:P165)</f>
        <v>0</v>
      </c>
      <c r="H165" s="5"/>
      <c r="I165" s="5"/>
      <c r="J165" s="5"/>
      <c r="K165" s="5"/>
      <c r="L165" s="5"/>
      <c r="M165" s="5"/>
      <c r="N165" s="5"/>
      <c r="O165" s="5"/>
      <c r="P165" s="5"/>
    </row>
    <row r="166" spans="2:16" ht="24.75" customHeight="1" x14ac:dyDescent="0.25">
      <c r="B166" s="32"/>
      <c r="C166" s="30"/>
      <c r="D166" s="30"/>
      <c r="E166" s="31"/>
      <c r="F166" s="10" t="s">
        <v>62</v>
      </c>
      <c r="G166" s="5">
        <f>SUM(H166:P166)</f>
        <v>2500</v>
      </c>
      <c r="H166" s="5"/>
      <c r="I166" s="5"/>
      <c r="J166" s="5"/>
      <c r="K166" s="5">
        <v>2500</v>
      </c>
      <c r="L166" s="5"/>
      <c r="M166" s="5"/>
      <c r="N166" s="5"/>
      <c r="O166" s="5"/>
      <c r="P166" s="5"/>
    </row>
    <row r="167" spans="2:16" ht="24.75" customHeight="1" x14ac:dyDescent="0.25">
      <c r="B167" s="32"/>
      <c r="C167" s="30"/>
      <c r="D167" s="30"/>
      <c r="E167" s="31"/>
      <c r="F167" s="7" t="s">
        <v>5</v>
      </c>
      <c r="G167" s="5">
        <f>SUM(H167:P167)</f>
        <v>0</v>
      </c>
      <c r="H167" s="5"/>
      <c r="I167" s="5"/>
      <c r="J167" s="5"/>
      <c r="K167" s="5"/>
      <c r="L167" s="5"/>
      <c r="M167" s="5"/>
      <c r="N167" s="5"/>
      <c r="O167" s="5"/>
      <c r="P167" s="5"/>
    </row>
    <row r="168" spans="2:16" ht="24.75" customHeight="1" x14ac:dyDescent="0.25">
      <c r="B168" s="32"/>
      <c r="C168" s="30"/>
      <c r="D168" s="30"/>
      <c r="E168" s="31"/>
      <c r="F168" s="7" t="s">
        <v>6</v>
      </c>
      <c r="G168" s="5">
        <f>SUM(H168:P168)</f>
        <v>0</v>
      </c>
      <c r="H168" s="5"/>
      <c r="I168" s="5"/>
      <c r="J168" s="5"/>
      <c r="K168" s="5"/>
      <c r="L168" s="5"/>
      <c r="M168" s="5"/>
      <c r="N168" s="5"/>
      <c r="O168" s="5"/>
      <c r="P168" s="5"/>
    </row>
    <row r="169" spans="2:16" ht="24.75" customHeight="1" x14ac:dyDescent="0.25">
      <c r="B169" s="32" t="s">
        <v>64</v>
      </c>
      <c r="C169" s="30" t="s">
        <v>44</v>
      </c>
      <c r="D169" s="30" t="s">
        <v>74</v>
      </c>
      <c r="E169" s="31" t="s">
        <v>12</v>
      </c>
      <c r="F169" s="4" t="s">
        <v>2</v>
      </c>
      <c r="G169" s="5">
        <f t="shared" ref="G169:P169" si="65">SUM(G170:G174)</f>
        <v>2980.17</v>
      </c>
      <c r="H169" s="5">
        <f t="shared" si="65"/>
        <v>0</v>
      </c>
      <c r="I169" s="5">
        <f t="shared" si="65"/>
        <v>0</v>
      </c>
      <c r="J169" s="5">
        <f t="shared" si="65"/>
        <v>0</v>
      </c>
      <c r="K169" s="5">
        <f t="shared" si="65"/>
        <v>2866.57</v>
      </c>
      <c r="L169" s="5">
        <f t="shared" si="65"/>
        <v>113.6</v>
      </c>
      <c r="M169" s="5">
        <f>SUM(M170:M174)</f>
        <v>0</v>
      </c>
      <c r="N169" s="5">
        <f>SUM(N170:N174)</f>
        <v>0</v>
      </c>
      <c r="O169" s="5">
        <f t="shared" ref="O169" si="66">SUM(O170:O174)</f>
        <v>0</v>
      </c>
      <c r="P169" s="5">
        <f t="shared" si="65"/>
        <v>0</v>
      </c>
    </row>
    <row r="170" spans="2:16" ht="24.75" customHeight="1" x14ac:dyDescent="0.25">
      <c r="B170" s="32"/>
      <c r="C170" s="30"/>
      <c r="D170" s="30"/>
      <c r="E170" s="31"/>
      <c r="F170" s="7" t="s">
        <v>3</v>
      </c>
      <c r="G170" s="5">
        <f>SUM(H170:P170)</f>
        <v>0</v>
      </c>
      <c r="H170" s="5"/>
      <c r="I170" s="5"/>
      <c r="J170" s="5"/>
      <c r="K170" s="5"/>
      <c r="L170" s="5"/>
      <c r="M170" s="5"/>
      <c r="N170" s="5"/>
      <c r="O170" s="5"/>
      <c r="P170" s="5"/>
    </row>
    <row r="171" spans="2:16" ht="24.75" customHeight="1" x14ac:dyDescent="0.25">
      <c r="B171" s="32"/>
      <c r="C171" s="30"/>
      <c r="D171" s="30"/>
      <c r="E171" s="31"/>
      <c r="F171" s="7" t="s">
        <v>4</v>
      </c>
      <c r="G171" s="5">
        <f>SUM(H171:P171)</f>
        <v>0</v>
      </c>
      <c r="H171" s="5"/>
      <c r="I171" s="5"/>
      <c r="J171" s="5"/>
      <c r="K171" s="5"/>
      <c r="L171" s="5"/>
      <c r="M171" s="5"/>
      <c r="N171" s="5"/>
      <c r="O171" s="5"/>
      <c r="P171" s="5"/>
    </row>
    <row r="172" spans="2:16" ht="24.75" customHeight="1" x14ac:dyDescent="0.25">
      <c r="B172" s="32"/>
      <c r="C172" s="30"/>
      <c r="D172" s="30"/>
      <c r="E172" s="31"/>
      <c r="F172" s="10" t="s">
        <v>62</v>
      </c>
      <c r="G172" s="5">
        <f>SUM(H172:P172)</f>
        <v>2866.57</v>
      </c>
      <c r="H172" s="5"/>
      <c r="I172" s="5"/>
      <c r="J172" s="5"/>
      <c r="K172" s="5">
        <f>2866.57</f>
        <v>2866.57</v>
      </c>
      <c r="L172" s="5"/>
      <c r="M172" s="5"/>
      <c r="N172" s="5"/>
      <c r="O172" s="5"/>
      <c r="P172" s="5"/>
    </row>
    <row r="173" spans="2:16" ht="24.75" customHeight="1" x14ac:dyDescent="0.25">
      <c r="B173" s="32"/>
      <c r="C173" s="30"/>
      <c r="D173" s="30"/>
      <c r="E173" s="31"/>
      <c r="F173" s="7" t="s">
        <v>5</v>
      </c>
      <c r="G173" s="5">
        <f>SUM(H173:P173)</f>
        <v>113.6</v>
      </c>
      <c r="H173" s="5"/>
      <c r="I173" s="5"/>
      <c r="J173" s="5"/>
      <c r="K173" s="5"/>
      <c r="L173" s="5">
        <v>113.6</v>
      </c>
      <c r="M173" s="5"/>
      <c r="N173" s="5"/>
      <c r="O173" s="5"/>
      <c r="P173" s="5"/>
    </row>
    <row r="174" spans="2:16" ht="24.75" customHeight="1" x14ac:dyDescent="0.25">
      <c r="B174" s="32"/>
      <c r="C174" s="30"/>
      <c r="D174" s="30"/>
      <c r="E174" s="31"/>
      <c r="F174" s="7" t="s">
        <v>6</v>
      </c>
      <c r="G174" s="5">
        <f>SUM(H174:P174)</f>
        <v>0</v>
      </c>
      <c r="H174" s="5"/>
      <c r="I174" s="5"/>
      <c r="J174" s="5"/>
      <c r="K174" s="5"/>
      <c r="L174" s="5"/>
      <c r="M174" s="5"/>
      <c r="N174" s="5"/>
      <c r="O174" s="5"/>
      <c r="P174" s="5"/>
    </row>
    <row r="175" spans="2:16" ht="28.5" hidden="1" customHeight="1" x14ac:dyDescent="0.25">
      <c r="B175" s="37"/>
      <c r="C175" s="36" t="s">
        <v>13</v>
      </c>
      <c r="D175" s="38">
        <v>2018</v>
      </c>
      <c r="E175" s="31" t="s">
        <v>12</v>
      </c>
      <c r="F175" s="4" t="s">
        <v>2</v>
      </c>
      <c r="G175" s="5">
        <f>SUM(G176:G179)</f>
        <v>0</v>
      </c>
      <c r="H175" s="5">
        <f>SUM(H176:H179)</f>
        <v>0</v>
      </c>
      <c r="I175" s="5">
        <f>SUM(I176:I179)</f>
        <v>0</v>
      </c>
      <c r="J175" s="5">
        <f>SUM(J176:J179)</f>
        <v>0</v>
      </c>
      <c r="K175" s="5"/>
      <c r="L175" s="5"/>
      <c r="M175" s="5">
        <f>SUM(M176:M179)</f>
        <v>0</v>
      </c>
      <c r="N175" s="5">
        <f>SUM(N176:N179)</f>
        <v>0</v>
      </c>
      <c r="O175" s="5">
        <f>SUM(O176:O179)</f>
        <v>0</v>
      </c>
      <c r="P175" s="5">
        <f>SUM(P176:P179)</f>
        <v>0</v>
      </c>
    </row>
    <row r="176" spans="2:16" ht="35.25" hidden="1" customHeight="1" x14ac:dyDescent="0.25">
      <c r="B176" s="37"/>
      <c r="C176" s="36"/>
      <c r="D176" s="39"/>
      <c r="E176" s="31"/>
      <c r="F176" s="7" t="s">
        <v>3</v>
      </c>
      <c r="G176" s="5">
        <f>SUM(H176:P176)</f>
        <v>0</v>
      </c>
      <c r="H176" s="5"/>
      <c r="I176" s="5"/>
      <c r="J176" s="5"/>
      <c r="K176" s="5"/>
      <c r="L176" s="5"/>
      <c r="M176" s="5"/>
      <c r="N176" s="5"/>
      <c r="O176" s="5"/>
      <c r="P176" s="5"/>
    </row>
    <row r="177" spans="2:16" ht="24.75" hidden="1" customHeight="1" x14ac:dyDescent="0.25">
      <c r="B177" s="37"/>
      <c r="C177" s="36"/>
      <c r="D177" s="39"/>
      <c r="E177" s="31"/>
      <c r="F177" s="7" t="s">
        <v>4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40.5" hidden="1" customHeight="1" x14ac:dyDescent="0.25">
      <c r="B178" s="37"/>
      <c r="C178" s="36"/>
      <c r="D178" s="39"/>
      <c r="E178" s="31"/>
      <c r="F178" s="7" t="s">
        <v>5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134.25" hidden="1" customHeight="1" x14ac:dyDescent="0.25">
      <c r="B179" s="37"/>
      <c r="C179" s="36"/>
      <c r="D179" s="40"/>
      <c r="E179" s="31"/>
      <c r="F179" s="7" t="s">
        <v>6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8.75" hidden="1" customHeight="1" x14ac:dyDescent="0.25">
      <c r="B180" s="33"/>
      <c r="C180" s="43" t="s">
        <v>14</v>
      </c>
      <c r="D180" s="38">
        <v>2018</v>
      </c>
      <c r="E180" s="31" t="s">
        <v>12</v>
      </c>
      <c r="F180" s="4" t="s">
        <v>2</v>
      </c>
      <c r="G180" s="5">
        <f>SUM(G181:G184)</f>
        <v>0</v>
      </c>
      <c r="H180" s="5">
        <f>SUM(H181:H184)</f>
        <v>0</v>
      </c>
      <c r="I180" s="5">
        <f>SUM(I181:I184)</f>
        <v>0</v>
      </c>
      <c r="J180" s="5">
        <f>SUM(J181:J184)</f>
        <v>0</v>
      </c>
      <c r="K180" s="5"/>
      <c r="L180" s="5"/>
      <c r="M180" s="5">
        <f>SUM(M181:M184)</f>
        <v>0</v>
      </c>
      <c r="N180" s="5">
        <f>SUM(N181:N184)</f>
        <v>0</v>
      </c>
      <c r="O180" s="5">
        <f>SUM(O181:O184)</f>
        <v>0</v>
      </c>
      <c r="P180" s="5">
        <f>SUM(P181:P184)</f>
        <v>0</v>
      </c>
    </row>
    <row r="181" spans="2:16" ht="18" hidden="1" customHeight="1" x14ac:dyDescent="0.25">
      <c r="B181" s="41"/>
      <c r="C181" s="44"/>
      <c r="D181" s="39"/>
      <c r="E181" s="31"/>
      <c r="F181" s="7" t="s">
        <v>3</v>
      </c>
      <c r="G181" s="5">
        <f>SUM(H181:P181)</f>
        <v>0</v>
      </c>
      <c r="H181" s="5"/>
      <c r="I181" s="5"/>
      <c r="J181" s="5"/>
      <c r="K181" s="5"/>
      <c r="L181" s="5"/>
      <c r="M181" s="5"/>
      <c r="N181" s="5"/>
      <c r="O181" s="5"/>
      <c r="P181" s="5"/>
    </row>
    <row r="182" spans="2:16" ht="27.75" hidden="1" customHeight="1" x14ac:dyDescent="0.25">
      <c r="B182" s="41"/>
      <c r="C182" s="44"/>
      <c r="D182" s="39"/>
      <c r="E182" s="31"/>
      <c r="F182" s="7" t="s">
        <v>4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9.25" hidden="1" customHeight="1" x14ac:dyDescent="0.25">
      <c r="B183" s="41"/>
      <c r="C183" s="44"/>
      <c r="D183" s="39"/>
      <c r="E183" s="31"/>
      <c r="F183" s="7" t="s">
        <v>5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112.5" hidden="1" customHeight="1" x14ac:dyDescent="0.25">
      <c r="B184" s="42"/>
      <c r="C184" s="45"/>
      <c r="D184" s="40"/>
      <c r="E184" s="31"/>
      <c r="F184" s="7" t="s">
        <v>6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23.25" hidden="1" customHeight="1" x14ac:dyDescent="0.25">
      <c r="B185" s="32"/>
      <c r="C185" s="36" t="s">
        <v>15</v>
      </c>
      <c r="D185" s="38">
        <v>2018</v>
      </c>
      <c r="E185" s="31" t="s">
        <v>12</v>
      </c>
      <c r="F185" s="4" t="s">
        <v>2</v>
      </c>
      <c r="G185" s="5">
        <f>SUM(G186:G189)</f>
        <v>0</v>
      </c>
      <c r="H185" s="5">
        <f>SUM(H186:H189)</f>
        <v>0</v>
      </c>
      <c r="I185" s="5">
        <f>SUM(I186:I189)</f>
        <v>0</v>
      </c>
      <c r="J185" s="5">
        <f>SUM(J186:J189)</f>
        <v>0</v>
      </c>
      <c r="K185" s="5"/>
      <c r="L185" s="5"/>
      <c r="M185" s="5">
        <f>SUM(M186:M189)</f>
        <v>0</v>
      </c>
      <c r="N185" s="5">
        <f>SUM(N186:N189)</f>
        <v>0</v>
      </c>
      <c r="O185" s="5">
        <f>SUM(O186:O189)</f>
        <v>0</v>
      </c>
      <c r="P185" s="5">
        <f>SUM(P186:P189)</f>
        <v>0</v>
      </c>
    </row>
    <row r="186" spans="2:16" ht="31.5" hidden="1" customHeight="1" x14ac:dyDescent="0.25">
      <c r="B186" s="32"/>
      <c r="C186" s="36"/>
      <c r="D186" s="39"/>
      <c r="E186" s="31"/>
      <c r="F186" s="7" t="s">
        <v>3</v>
      </c>
      <c r="G186" s="5">
        <f>SUM(H186:P186)</f>
        <v>0</v>
      </c>
      <c r="H186" s="5"/>
      <c r="I186" s="5"/>
      <c r="J186" s="5"/>
      <c r="K186" s="5"/>
      <c r="L186" s="5"/>
      <c r="M186" s="5"/>
      <c r="N186" s="5"/>
      <c r="O186" s="5"/>
      <c r="P186" s="5"/>
    </row>
    <row r="187" spans="2:16" ht="30" hidden="1" customHeight="1" x14ac:dyDescent="0.25">
      <c r="B187" s="32"/>
      <c r="C187" s="36"/>
      <c r="D187" s="39"/>
      <c r="E187" s="31"/>
      <c r="F187" s="7" t="s">
        <v>4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1.5" hidden="1" customHeight="1" x14ac:dyDescent="0.25">
      <c r="B188" s="32"/>
      <c r="C188" s="36"/>
      <c r="D188" s="39"/>
      <c r="E188" s="31"/>
      <c r="F188" s="7" t="s">
        <v>5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21.75" hidden="1" customHeight="1" x14ac:dyDescent="0.25">
      <c r="B189" s="32"/>
      <c r="C189" s="36"/>
      <c r="D189" s="40"/>
      <c r="E189" s="31"/>
      <c r="F189" s="7" t="s">
        <v>6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x14ac:dyDescent="0.25">
      <c r="B190" s="32"/>
      <c r="C190" s="36"/>
      <c r="D190" s="30"/>
      <c r="E190" s="36" t="s">
        <v>10</v>
      </c>
      <c r="F190" s="4" t="s">
        <v>2</v>
      </c>
      <c r="G190" s="8">
        <f>SUM(G191:G195)</f>
        <v>1417532.3703700001</v>
      </c>
      <c r="H190" s="8">
        <f>SUM(H191:H195)</f>
        <v>0</v>
      </c>
      <c r="I190" s="8">
        <f t="shared" ref="I190:N190" si="67">SUM(I191:I195)</f>
        <v>112717.48300000001</v>
      </c>
      <c r="J190" s="8">
        <f t="shared" si="67"/>
        <v>143877.99485000002</v>
      </c>
      <c r="K190" s="8">
        <f t="shared" si="67"/>
        <v>218577.76193000001</v>
      </c>
      <c r="L190" s="8">
        <f>SUM(L191:L195)</f>
        <v>392022.58838000003</v>
      </c>
      <c r="M190" s="8">
        <f t="shared" si="67"/>
        <v>440175.84756999998</v>
      </c>
      <c r="N190" s="8">
        <f t="shared" si="67"/>
        <v>110015.69464</v>
      </c>
      <c r="O190" s="8">
        <f>SUM(O191:O195)</f>
        <v>145</v>
      </c>
      <c r="P190" s="8">
        <f>SUM(P191:P195)</f>
        <v>0</v>
      </c>
    </row>
    <row r="191" spans="2:16" ht="28.5" customHeight="1" x14ac:dyDescent="0.25">
      <c r="B191" s="32"/>
      <c r="C191" s="36"/>
      <c r="D191" s="30"/>
      <c r="E191" s="36"/>
      <c r="F191" s="4" t="s">
        <v>3</v>
      </c>
      <c r="G191" s="8">
        <f>SUM(I191:P191)</f>
        <v>888134.12253000005</v>
      </c>
      <c r="H191" s="8"/>
      <c r="I191" s="8">
        <f t="shared" ref="I191:P195" si="68">I16+I111</f>
        <v>57000</v>
      </c>
      <c r="J191" s="8">
        <f t="shared" si="68"/>
        <v>84401.142000000022</v>
      </c>
      <c r="K191" s="8">
        <f t="shared" si="68"/>
        <v>121770</v>
      </c>
      <c r="L191" s="8">
        <f t="shared" si="68"/>
        <v>241334.43806000001</v>
      </c>
      <c r="M191" s="8">
        <f t="shared" si="68"/>
        <v>274856.55476999999</v>
      </c>
      <c r="N191" s="8">
        <f t="shared" si="68"/>
        <v>108771.9877</v>
      </c>
      <c r="O191" s="8">
        <f t="shared" ref="O191" si="69">O16+O111</f>
        <v>0</v>
      </c>
      <c r="P191" s="8">
        <f t="shared" si="68"/>
        <v>0</v>
      </c>
    </row>
    <row r="192" spans="2:16" ht="26.25" customHeight="1" x14ac:dyDescent="0.25">
      <c r="B192" s="32"/>
      <c r="C192" s="36"/>
      <c r="D192" s="30"/>
      <c r="E192" s="36"/>
      <c r="F192" s="4" t="s">
        <v>4</v>
      </c>
      <c r="G192" s="8">
        <f>SUM(I192:P192)</f>
        <v>41429.250379999998</v>
      </c>
      <c r="H192" s="8"/>
      <c r="I192" s="8">
        <f t="shared" si="68"/>
        <v>3000</v>
      </c>
      <c r="J192" s="8">
        <f t="shared" si="68"/>
        <v>11239.693000000001</v>
      </c>
      <c r="K192" s="8">
        <f t="shared" si="68"/>
        <v>3083.8000099999999</v>
      </c>
      <c r="L192" s="8">
        <f t="shared" si="68"/>
        <v>17437.721600000001</v>
      </c>
      <c r="M192" s="8">
        <f t="shared" si="68"/>
        <v>5569.3288300000004</v>
      </c>
      <c r="N192" s="8">
        <f t="shared" si="68"/>
        <v>1098.70694</v>
      </c>
      <c r="O192" s="8">
        <f t="shared" ref="O192" si="70">O17+O112</f>
        <v>0</v>
      </c>
      <c r="P192" s="8">
        <f t="shared" si="68"/>
        <v>0</v>
      </c>
    </row>
    <row r="193" spans="2:16" ht="26.25" customHeight="1" x14ac:dyDescent="0.25">
      <c r="B193" s="32"/>
      <c r="C193" s="36"/>
      <c r="D193" s="30"/>
      <c r="E193" s="36"/>
      <c r="F193" s="9" t="s">
        <v>62</v>
      </c>
      <c r="G193" s="8">
        <f>SUM(I193:P193)</f>
        <v>282227.55680000002</v>
      </c>
      <c r="H193" s="8"/>
      <c r="I193" s="8">
        <f t="shared" si="68"/>
        <v>0</v>
      </c>
      <c r="J193" s="8">
        <f t="shared" si="68"/>
        <v>0</v>
      </c>
      <c r="K193" s="8">
        <f t="shared" si="68"/>
        <v>55973.880000000005</v>
      </c>
      <c r="L193" s="8">
        <f t="shared" si="68"/>
        <v>96900.9</v>
      </c>
      <c r="M193" s="8">
        <f t="shared" si="68"/>
        <v>129352.77679999999</v>
      </c>
      <c r="N193" s="8">
        <f t="shared" si="68"/>
        <v>0</v>
      </c>
      <c r="O193" s="8">
        <f t="shared" ref="O193" si="71">O18+O113</f>
        <v>0</v>
      </c>
      <c r="P193" s="8">
        <f t="shared" si="68"/>
        <v>0</v>
      </c>
    </row>
    <row r="194" spans="2:16" ht="26.25" customHeight="1" x14ac:dyDescent="0.25">
      <c r="B194" s="32"/>
      <c r="C194" s="36"/>
      <c r="D194" s="30"/>
      <c r="E194" s="36"/>
      <c r="F194" s="4" t="s">
        <v>5</v>
      </c>
      <c r="G194" s="8">
        <f>SUM(I194:P194)</f>
        <v>205741.44065999999</v>
      </c>
      <c r="H194" s="8"/>
      <c r="I194" s="8">
        <f t="shared" si="68"/>
        <v>52717.483000000007</v>
      </c>
      <c r="J194" s="8">
        <f t="shared" si="68"/>
        <v>48237.159849999996</v>
      </c>
      <c r="K194" s="8">
        <f t="shared" si="68"/>
        <v>37750.081919999997</v>
      </c>
      <c r="L194" s="8">
        <f t="shared" si="68"/>
        <v>36349.528720000002</v>
      </c>
      <c r="M194" s="8">
        <f t="shared" si="68"/>
        <v>30397.187169999997</v>
      </c>
      <c r="N194" s="8">
        <f t="shared" si="68"/>
        <v>145</v>
      </c>
      <c r="O194" s="8">
        <f t="shared" ref="O194" si="72">O19+O114</f>
        <v>145</v>
      </c>
      <c r="P194" s="8">
        <f t="shared" si="68"/>
        <v>0</v>
      </c>
    </row>
    <row r="195" spans="2:16" ht="25.5" x14ac:dyDescent="0.25">
      <c r="B195" s="32"/>
      <c r="C195" s="36"/>
      <c r="D195" s="30"/>
      <c r="E195" s="36"/>
      <c r="F195" s="4" t="s">
        <v>70</v>
      </c>
      <c r="G195" s="8">
        <f>SUM(I195:P195)</f>
        <v>0</v>
      </c>
      <c r="H195" s="8"/>
      <c r="I195" s="8">
        <f t="shared" si="68"/>
        <v>0</v>
      </c>
      <c r="J195" s="8">
        <f t="shared" si="68"/>
        <v>0</v>
      </c>
      <c r="K195" s="8">
        <f t="shared" si="68"/>
        <v>0</v>
      </c>
      <c r="L195" s="8">
        <f t="shared" si="68"/>
        <v>0</v>
      </c>
      <c r="M195" s="8">
        <f t="shared" si="68"/>
        <v>0</v>
      </c>
      <c r="N195" s="8">
        <f t="shared" si="68"/>
        <v>0</v>
      </c>
      <c r="O195" s="8">
        <f t="shared" ref="O195" si="73">O20+O115</f>
        <v>0</v>
      </c>
      <c r="P195" s="8">
        <f t="shared" si="68"/>
        <v>0</v>
      </c>
    </row>
    <row r="197" spans="2:16" x14ac:dyDescent="0.25">
      <c r="L197" s="18"/>
      <c r="N197" s="18"/>
      <c r="O197" s="18"/>
    </row>
    <row r="199" spans="2:16" x14ac:dyDescent="0.25">
      <c r="I199" s="19"/>
    </row>
  </sheetData>
  <mergeCells count="139">
    <mergeCell ref="I2:P2"/>
    <mergeCell ref="B169:B174"/>
    <mergeCell ref="C169:C174"/>
    <mergeCell ref="D169:D174"/>
    <mergeCell ref="E169:E174"/>
    <mergeCell ref="B163:B168"/>
    <mergeCell ref="C163:C168"/>
    <mergeCell ref="D163:D168"/>
    <mergeCell ref="E163:E168"/>
    <mergeCell ref="B157:B162"/>
    <mergeCell ref="C157:C162"/>
    <mergeCell ref="D157:D162"/>
    <mergeCell ref="E157:E162"/>
    <mergeCell ref="B110:B115"/>
    <mergeCell ref="C110:C115"/>
    <mergeCell ref="D110:D115"/>
    <mergeCell ref="E110:E115"/>
    <mergeCell ref="C128:C132"/>
    <mergeCell ref="B151:B156"/>
    <mergeCell ref="C151:C156"/>
    <mergeCell ref="B9:B13"/>
    <mergeCell ref="C9:C13"/>
    <mergeCell ref="E6:E7"/>
    <mergeCell ref="F6:F7"/>
    <mergeCell ref="G6:G7"/>
    <mergeCell ref="H6:P6"/>
    <mergeCell ref="I4:P4"/>
    <mergeCell ref="B5:P5"/>
    <mergeCell ref="B6:B7"/>
    <mergeCell ref="C6:C7"/>
    <mergeCell ref="D6:D7"/>
    <mergeCell ref="C33:C38"/>
    <mergeCell ref="D33:D38"/>
    <mergeCell ref="E33:E38"/>
    <mergeCell ref="B33:B38"/>
    <mergeCell ref="B15:B20"/>
    <mergeCell ref="C15:C20"/>
    <mergeCell ref="D15:D20"/>
    <mergeCell ref="E15:E20"/>
    <mergeCell ref="B21:B26"/>
    <mergeCell ref="C21:C26"/>
    <mergeCell ref="B14:E14"/>
    <mergeCell ref="B27:B32"/>
    <mergeCell ref="C27:C32"/>
    <mergeCell ref="D27:D32"/>
    <mergeCell ref="E27:E32"/>
    <mergeCell ref="C116:C121"/>
    <mergeCell ref="D116:D121"/>
    <mergeCell ref="E116:E121"/>
    <mergeCell ref="B105:B109"/>
    <mergeCell ref="C105:C109"/>
    <mergeCell ref="D128:D132"/>
    <mergeCell ref="E128:E132"/>
    <mergeCell ref="D9:D13"/>
    <mergeCell ref="E9:E13"/>
    <mergeCell ref="D105:D109"/>
    <mergeCell ref="E105:E109"/>
    <mergeCell ref="D21:D26"/>
    <mergeCell ref="E21:E26"/>
    <mergeCell ref="D45:D50"/>
    <mergeCell ref="E45:E50"/>
    <mergeCell ref="B39:B44"/>
    <mergeCell ref="C39:C44"/>
    <mergeCell ref="D39:D44"/>
    <mergeCell ref="E39:E44"/>
    <mergeCell ref="B45:B50"/>
    <mergeCell ref="C45:C50"/>
    <mergeCell ref="D51:D56"/>
    <mergeCell ref="E51:E56"/>
    <mergeCell ref="B57:B62"/>
    <mergeCell ref="B190:B195"/>
    <mergeCell ref="C190:C195"/>
    <mergeCell ref="D190:D195"/>
    <mergeCell ref="E190:E195"/>
    <mergeCell ref="B175:B179"/>
    <mergeCell ref="C175:C179"/>
    <mergeCell ref="D175:D179"/>
    <mergeCell ref="E175:E179"/>
    <mergeCell ref="B180:B184"/>
    <mergeCell ref="C180:C184"/>
    <mergeCell ref="D180:D184"/>
    <mergeCell ref="E180:E184"/>
    <mergeCell ref="B185:B189"/>
    <mergeCell ref="C185:C189"/>
    <mergeCell ref="D185:D189"/>
    <mergeCell ref="E185:E189"/>
    <mergeCell ref="C57:C62"/>
    <mergeCell ref="D57:D62"/>
    <mergeCell ref="E57:E62"/>
    <mergeCell ref="B51:B56"/>
    <mergeCell ref="C51:C56"/>
    <mergeCell ref="B63:B68"/>
    <mergeCell ref="C63:C68"/>
    <mergeCell ref="D63:D68"/>
    <mergeCell ref="E63:E68"/>
    <mergeCell ref="B69:B74"/>
    <mergeCell ref="C69:C74"/>
    <mergeCell ref="D69:D74"/>
    <mergeCell ref="E69:E74"/>
    <mergeCell ref="D93:D98"/>
    <mergeCell ref="E93:E98"/>
    <mergeCell ref="B81:B86"/>
    <mergeCell ref="C81:C86"/>
    <mergeCell ref="D81:D86"/>
    <mergeCell ref="E81:E86"/>
    <mergeCell ref="B87:B92"/>
    <mergeCell ref="C87:C92"/>
    <mergeCell ref="D87:D92"/>
    <mergeCell ref="E87:E92"/>
    <mergeCell ref="B93:B98"/>
    <mergeCell ref="C93:C98"/>
    <mergeCell ref="B75:B80"/>
    <mergeCell ref="C75:C80"/>
    <mergeCell ref="D75:D80"/>
    <mergeCell ref="E75:E80"/>
    <mergeCell ref="D151:D156"/>
    <mergeCell ref="E151:E156"/>
    <mergeCell ref="B145:B150"/>
    <mergeCell ref="C145:C150"/>
    <mergeCell ref="D145:D150"/>
    <mergeCell ref="E145:E150"/>
    <mergeCell ref="B99:B104"/>
    <mergeCell ref="C99:C104"/>
    <mergeCell ref="D99:D104"/>
    <mergeCell ref="E99:E104"/>
    <mergeCell ref="B139:B144"/>
    <mergeCell ref="C139:C144"/>
    <mergeCell ref="D139:D144"/>
    <mergeCell ref="E139:E144"/>
    <mergeCell ref="B122:B127"/>
    <mergeCell ref="C122:C127"/>
    <mergeCell ref="D122:D127"/>
    <mergeCell ref="E122:E127"/>
    <mergeCell ref="B128:B132"/>
    <mergeCell ref="B133:B138"/>
    <mergeCell ref="C133:C138"/>
    <mergeCell ref="D133:D138"/>
    <mergeCell ref="E133:E138"/>
    <mergeCell ref="B116:B121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2022-10-10T10:40:59Z</dcterms:modified>
</cp:coreProperties>
</file>